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SUS\Downloads\"/>
    </mc:Choice>
  </mc:AlternateContent>
  <xr:revisionPtr revIDLastSave="0" documentId="8_{E313AAAE-F316-410C-9900-BA2DF439359D}" xr6:coauthVersionLast="47" xr6:coauthVersionMax="47" xr10:uidLastSave="{00000000-0000-0000-0000-000000000000}"/>
  <bookViews>
    <workbookView xWindow="-120" yWindow="-120" windowWidth="20730" windowHeight="11160" tabRatio="855" xr2:uid="{00000000-000D-0000-FFFF-FFFF00000000}"/>
  </bookViews>
  <sheets>
    <sheet name="MAPA RIESGOS CORRUPCIÓN" sheetId="27" r:id="rId1"/>
    <sheet name="Hoja1" sheetId="33" r:id="rId2"/>
    <sheet name="Tabla de Valoracion" sheetId="32" state="hidden" r:id="rId3"/>
    <sheet name="EVALUACIÓN DEL RIESGO" sheetId="29" state="hidden" r:id="rId4"/>
    <sheet name="EVALUACIÓN DEL CONTROL" sheetId="30" state="hidden" r:id="rId5"/>
    <sheet name="TABLA DE PROBABILIDADES" sheetId="31" state="hidden" r:id="rId6"/>
    <sheet name="Mapa Inherente RC" sheetId="18" state="hidden" r:id="rId7"/>
    <sheet name="Mapa Residual RC" sheetId="19" state="hidden" r:id="rId8"/>
    <sheet name="Criterios" sheetId="16" state="hidden"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6" i="27" l="1"/>
  <c r="S32" i="27"/>
  <c r="S29" i="27"/>
  <c r="S26" i="27"/>
  <c r="S24" i="27"/>
  <c r="S20" i="27"/>
  <c r="S17" i="27"/>
  <c r="S16" i="27"/>
  <c r="S14" i="27"/>
  <c r="S13" i="27"/>
  <c r="S12" i="27"/>
  <c r="S11" i="27"/>
  <c r="S10" i="27"/>
  <c r="S9" i="27"/>
  <c r="Q36" i="27"/>
  <c r="Q32" i="27"/>
  <c r="T32" i="27" s="1"/>
  <c r="Q29" i="27"/>
  <c r="Q26" i="27"/>
  <c r="Q24" i="27"/>
  <c r="Q20" i="27"/>
  <c r="T20" i="27" s="1"/>
  <c r="Q17" i="27"/>
  <c r="Q16" i="27"/>
  <c r="Q14" i="27"/>
  <c r="Q13" i="27"/>
  <c r="T13" i="27" s="1"/>
  <c r="Q12" i="27"/>
  <c r="Q11" i="27"/>
  <c r="Q10" i="27"/>
  <c r="Q9" i="27"/>
  <c r="T9" i="27" s="1"/>
  <c r="D5" i="32"/>
  <c r="I22" i="32" s="1"/>
  <c r="E5" i="32"/>
  <c r="I21" i="32" s="1"/>
  <c r="F5" i="32"/>
  <c r="I20" i="32" s="1"/>
  <c r="D6" i="32"/>
  <c r="I19" i="32" s="1"/>
  <c r="E6" i="32"/>
  <c r="I18" i="32" s="1"/>
  <c r="F6" i="32"/>
  <c r="I17" i="32" s="1"/>
  <c r="D7" i="32"/>
  <c r="I16" i="32" s="1"/>
  <c r="E7" i="32"/>
  <c r="I15" i="32" s="1"/>
  <c r="F7" i="32"/>
  <c r="I14" i="32" s="1"/>
  <c r="D8" i="32"/>
  <c r="I13" i="32" s="1"/>
  <c r="E8" i="32"/>
  <c r="I12" i="32" s="1"/>
  <c r="F8" i="32"/>
  <c r="I11" i="32" s="1"/>
  <c r="E4" i="32"/>
  <c r="I24" i="32" s="1"/>
  <c r="F4" i="32"/>
  <c r="I23" i="32" s="1"/>
  <c r="D4" i="32"/>
  <c r="I25" i="32" s="1"/>
  <c r="M10" i="27"/>
  <c r="M11" i="27"/>
  <c r="M12" i="27"/>
  <c r="M13" i="27"/>
  <c r="M14" i="27"/>
  <c r="N14" i="27" s="1"/>
  <c r="M16" i="27"/>
  <c r="N16" i="27" s="1"/>
  <c r="M17" i="27"/>
  <c r="M20" i="27"/>
  <c r="M24" i="27"/>
  <c r="M26" i="27"/>
  <c r="M29" i="27"/>
  <c r="M32" i="27"/>
  <c r="M36" i="27"/>
  <c r="N36" i="27" s="1"/>
  <c r="M9" i="27"/>
  <c r="K11" i="27"/>
  <c r="K12" i="27"/>
  <c r="K13" i="27"/>
  <c r="K14" i="27"/>
  <c r="K16" i="27"/>
  <c r="K17" i="27"/>
  <c r="K20" i="27"/>
  <c r="K24" i="27"/>
  <c r="K26" i="27"/>
  <c r="K29" i="27"/>
  <c r="K32" i="27"/>
  <c r="K36" i="27"/>
  <c r="K10" i="27"/>
  <c r="K9" i="27"/>
  <c r="N9" i="27" s="1"/>
  <c r="U20" i="27" l="1"/>
  <c r="N29" i="27"/>
  <c r="N12" i="27"/>
  <c r="U13" i="27"/>
  <c r="N32" i="27"/>
  <c r="N13" i="27"/>
  <c r="T12" i="27"/>
  <c r="U12" i="27" s="1"/>
  <c r="T29" i="27"/>
  <c r="U29" i="27" s="1"/>
  <c r="U32" i="27"/>
  <c r="U9" i="27"/>
  <c r="O13" i="27"/>
  <c r="N20" i="27"/>
  <c r="O20" i="27" s="1"/>
  <c r="N17" i="27"/>
  <c r="O17" i="27" s="1"/>
  <c r="O16" i="27"/>
  <c r="O14" i="27"/>
  <c r="O36" i="27"/>
  <c r="O32" i="27"/>
  <c r="N26" i="27"/>
  <c r="O26" i="27" s="1"/>
  <c r="N11" i="27"/>
  <c r="O11" i="27" s="1"/>
  <c r="O12" i="27"/>
  <c r="N24" i="27"/>
  <c r="O24" i="27" s="1"/>
  <c r="N10" i="27"/>
  <c r="T17" i="27"/>
  <c r="U17" i="27" s="1"/>
  <c r="O29" i="27"/>
  <c r="T26" i="27"/>
  <c r="U26" i="27" s="1"/>
  <c r="T16" i="27"/>
  <c r="U16" i="27" s="1"/>
  <c r="O9" i="27"/>
  <c r="T11" i="27"/>
  <c r="U11" i="27" s="1"/>
  <c r="T10" i="27"/>
  <c r="U10" i="27" s="1"/>
  <c r="T14" i="27"/>
  <c r="U14" i="27" s="1"/>
  <c r="T24" i="27"/>
  <c r="U24" i="27" s="1"/>
  <c r="T36" i="27"/>
  <c r="U36" i="27" s="1"/>
  <c r="O10" i="27"/>
  <c r="AQ22" i="29" l="1"/>
  <c r="B38" i="30"/>
  <c r="S38" i="30" s="1"/>
  <c r="B21" i="29"/>
  <c r="AQ21" i="29" s="1"/>
  <c r="B20" i="29"/>
  <c r="AQ20" i="29" s="1"/>
  <c r="B19" i="29"/>
  <c r="AQ19" i="29" s="1"/>
  <c r="B18" i="29"/>
  <c r="B30" i="30" s="1"/>
  <c r="S30" i="30" s="1"/>
  <c r="B17" i="29"/>
  <c r="AQ17" i="29" s="1"/>
  <c r="B16" i="29"/>
  <c r="AQ16" i="29" s="1"/>
  <c r="B15" i="29"/>
  <c r="AQ15" i="29" s="1"/>
  <c r="B13" i="29"/>
  <c r="AQ13" i="29" s="1"/>
  <c r="B14" i="29"/>
  <c r="B22" i="30" s="1"/>
  <c r="S22" i="30" s="1"/>
  <c r="B7" i="29"/>
  <c r="B8" i="30" s="1"/>
  <c r="B8" i="29"/>
  <c r="B10" i="30" s="1"/>
  <c r="S10" i="30" s="1"/>
  <c r="B9" i="29"/>
  <c r="B12" i="30" s="1"/>
  <c r="B10" i="29"/>
  <c r="AQ10" i="29" s="1"/>
  <c r="B11" i="29"/>
  <c r="AQ11" i="29" s="1"/>
  <c r="B12" i="29"/>
  <c r="B18" i="30" s="1"/>
  <c r="S18" i="30" s="1"/>
  <c r="B6" i="29"/>
  <c r="AQ6" i="29" s="1"/>
  <c r="AF39" i="30"/>
  <c r="O39" i="30"/>
  <c r="M39" i="30"/>
  <c r="K39" i="30"/>
  <c r="I39" i="30"/>
  <c r="G39" i="30"/>
  <c r="E39" i="30"/>
  <c r="C39" i="30"/>
  <c r="AF38" i="30"/>
  <c r="AF37" i="30"/>
  <c r="O37" i="30"/>
  <c r="M37" i="30"/>
  <c r="K37" i="30"/>
  <c r="I37" i="30"/>
  <c r="G37" i="30"/>
  <c r="E37" i="30"/>
  <c r="C37" i="30"/>
  <c r="AF36" i="30"/>
  <c r="AF35" i="30"/>
  <c r="O35" i="30"/>
  <c r="M35" i="30"/>
  <c r="K35" i="30"/>
  <c r="I35" i="30"/>
  <c r="G35" i="30"/>
  <c r="E35" i="30"/>
  <c r="C35" i="30"/>
  <c r="AF34" i="30"/>
  <c r="AF33" i="30"/>
  <c r="O33" i="30"/>
  <c r="M33" i="30"/>
  <c r="K33" i="30"/>
  <c r="I33" i="30"/>
  <c r="G33" i="30"/>
  <c r="E33" i="30"/>
  <c r="C33" i="30"/>
  <c r="AF32" i="30"/>
  <c r="AF31" i="30"/>
  <c r="O31" i="30"/>
  <c r="M31" i="30"/>
  <c r="K31" i="30"/>
  <c r="I31" i="30"/>
  <c r="G31" i="30"/>
  <c r="E31" i="30"/>
  <c r="C31" i="30"/>
  <c r="O29" i="30"/>
  <c r="M29" i="30"/>
  <c r="K29" i="30"/>
  <c r="I29" i="30"/>
  <c r="G29" i="30"/>
  <c r="E29" i="30"/>
  <c r="C29" i="30"/>
  <c r="O27" i="30"/>
  <c r="M27" i="30"/>
  <c r="K27" i="30"/>
  <c r="I27" i="30"/>
  <c r="G27" i="30"/>
  <c r="E27" i="30"/>
  <c r="C27" i="30"/>
  <c r="AF26" i="30"/>
  <c r="AF25" i="30"/>
  <c r="O25" i="30"/>
  <c r="M25" i="30"/>
  <c r="K25" i="30"/>
  <c r="I25" i="30"/>
  <c r="G25" i="30"/>
  <c r="E25" i="30"/>
  <c r="C25" i="30"/>
  <c r="AF24" i="30"/>
  <c r="AF23" i="30"/>
  <c r="O23" i="30"/>
  <c r="M23" i="30"/>
  <c r="K23" i="30"/>
  <c r="I23" i="30"/>
  <c r="G23" i="30"/>
  <c r="E23" i="30"/>
  <c r="C23" i="30"/>
  <c r="AF22" i="30"/>
  <c r="AF21" i="30"/>
  <c r="O21" i="30"/>
  <c r="M21" i="30"/>
  <c r="K21" i="30"/>
  <c r="I21" i="30"/>
  <c r="G21" i="30"/>
  <c r="E21" i="30"/>
  <c r="C21" i="30"/>
  <c r="AF20" i="30"/>
  <c r="AF19" i="30"/>
  <c r="O19" i="30"/>
  <c r="M19" i="30"/>
  <c r="K19" i="30"/>
  <c r="I19" i="30"/>
  <c r="G19" i="30"/>
  <c r="E19" i="30"/>
  <c r="C19" i="30"/>
  <c r="AF18" i="30"/>
  <c r="AF17" i="30"/>
  <c r="O17" i="30"/>
  <c r="M17" i="30"/>
  <c r="K17" i="30"/>
  <c r="I17" i="30"/>
  <c r="G17" i="30"/>
  <c r="E17" i="30"/>
  <c r="C17" i="30"/>
  <c r="AF16" i="30"/>
  <c r="AF15" i="30"/>
  <c r="O15" i="30"/>
  <c r="M15" i="30"/>
  <c r="K15" i="30"/>
  <c r="I15" i="30"/>
  <c r="G15" i="30"/>
  <c r="E15" i="30"/>
  <c r="Q14" i="30" s="1"/>
  <c r="R14" i="30" s="1"/>
  <c r="C15" i="30"/>
  <c r="AF14" i="30"/>
  <c r="AF13" i="30"/>
  <c r="O13" i="30"/>
  <c r="M13" i="30"/>
  <c r="K13" i="30"/>
  <c r="I13" i="30"/>
  <c r="G13" i="30"/>
  <c r="E13" i="30"/>
  <c r="C13" i="30"/>
  <c r="AF12" i="30"/>
  <c r="O11" i="30"/>
  <c r="M11" i="30"/>
  <c r="K11" i="30"/>
  <c r="I11" i="30"/>
  <c r="G11" i="30"/>
  <c r="E11" i="30"/>
  <c r="C11" i="30"/>
  <c r="O9" i="30"/>
  <c r="M9" i="30"/>
  <c r="K9" i="30"/>
  <c r="I9" i="30"/>
  <c r="G9" i="30"/>
  <c r="E9" i="30"/>
  <c r="C9" i="30"/>
  <c r="O7" i="30"/>
  <c r="M7" i="30"/>
  <c r="K7" i="30"/>
  <c r="I7" i="30"/>
  <c r="G7" i="30"/>
  <c r="E7" i="30"/>
  <c r="C7" i="30"/>
  <c r="AN22" i="29"/>
  <c r="AM22" i="29"/>
  <c r="AO22" i="29" s="1"/>
  <c r="AP22" i="29" s="1"/>
  <c r="AN21" i="29"/>
  <c r="AM21" i="29"/>
  <c r="AO21" i="29" s="1"/>
  <c r="AP21" i="29" s="1"/>
  <c r="AN20" i="29"/>
  <c r="AM20" i="29"/>
  <c r="AO20" i="29" s="1"/>
  <c r="AP20" i="29" s="1"/>
  <c r="AN19" i="29"/>
  <c r="AM19" i="29"/>
  <c r="AO19" i="29" s="1"/>
  <c r="AP19" i="29" s="1"/>
  <c r="AN18" i="29"/>
  <c r="AM18" i="29"/>
  <c r="AO18" i="29" s="1"/>
  <c r="AP18" i="29" s="1"/>
  <c r="AN17" i="29"/>
  <c r="AM17" i="29"/>
  <c r="AO17" i="29" s="1"/>
  <c r="AP17" i="29" s="1"/>
  <c r="AN16" i="29"/>
  <c r="AM16" i="29"/>
  <c r="AO16" i="29" s="1"/>
  <c r="AP16" i="29" s="1"/>
  <c r="AN15" i="29"/>
  <c r="AM15" i="29"/>
  <c r="AO15" i="29" s="1"/>
  <c r="AP15" i="29" s="1"/>
  <c r="AN14" i="29"/>
  <c r="AM14" i="29"/>
  <c r="AO14" i="29" s="1"/>
  <c r="AP14" i="29" s="1"/>
  <c r="AN13" i="29"/>
  <c r="AM13" i="29"/>
  <c r="AO13" i="29" s="1"/>
  <c r="AP13" i="29" s="1"/>
  <c r="AN12" i="29"/>
  <c r="AM12" i="29"/>
  <c r="AO12" i="29" s="1"/>
  <c r="AP12" i="29" s="1"/>
  <c r="AN11" i="29"/>
  <c r="AM11" i="29"/>
  <c r="AO11" i="29" s="1"/>
  <c r="AP11" i="29" s="1"/>
  <c r="AN10" i="29"/>
  <c r="AM10" i="29"/>
  <c r="AO10" i="29" s="1"/>
  <c r="AP10" i="29" s="1"/>
  <c r="AN9" i="29"/>
  <c r="AM9" i="29"/>
  <c r="AO9" i="29" s="1"/>
  <c r="AP9" i="29" s="1"/>
  <c r="AN8" i="29"/>
  <c r="AM8" i="29"/>
  <c r="AO8" i="29" s="1"/>
  <c r="AP8" i="29" s="1"/>
  <c r="AN7" i="29"/>
  <c r="AM7" i="29"/>
  <c r="AO7" i="29" s="1"/>
  <c r="AP7" i="29" s="1"/>
  <c r="AN6" i="29"/>
  <c r="AM6" i="29"/>
  <c r="AO6" i="29" s="1"/>
  <c r="AP6" i="29" s="1"/>
  <c r="Q18" i="30" l="1"/>
  <c r="R18" i="30" s="1"/>
  <c r="Q28" i="30"/>
  <c r="R28" i="30" s="1"/>
  <c r="Q34" i="30"/>
  <c r="R34" i="30" s="1"/>
  <c r="Q32" i="30"/>
  <c r="R32" i="30" s="1"/>
  <c r="AQ14" i="29"/>
  <c r="AR14" i="29" s="1"/>
  <c r="AS14" i="29" s="1"/>
  <c r="AQ7" i="29"/>
  <c r="AR7" i="29" s="1"/>
  <c r="AS7" i="29" s="1"/>
  <c r="AQ12" i="29"/>
  <c r="AR12" i="29" s="1"/>
  <c r="AS12" i="29" s="1"/>
  <c r="AQ18" i="29"/>
  <c r="AR18" i="29" s="1"/>
  <c r="AS18" i="29" s="1"/>
  <c r="AQ9" i="29"/>
  <c r="AR9" i="29" s="1"/>
  <c r="AS9" i="29" s="1"/>
  <c r="AQ8" i="29"/>
  <c r="AR8" i="29" s="1"/>
  <c r="AS8" i="29" s="1"/>
  <c r="AR6" i="29"/>
  <c r="AS6" i="29" s="1"/>
  <c r="B28" i="30"/>
  <c r="S28" i="30" s="1"/>
  <c r="T28" i="30" s="1"/>
  <c r="W28" i="30" s="1"/>
  <c r="X28" i="30" s="1"/>
  <c r="B14" i="30"/>
  <c r="S14" i="30" s="1"/>
  <c r="T14" i="30" s="1"/>
  <c r="W14" i="30" s="1"/>
  <c r="X14" i="30" s="1"/>
  <c r="B16" i="30"/>
  <c r="S16" i="30" s="1"/>
  <c r="B32" i="30"/>
  <c r="S32" i="30" s="1"/>
  <c r="B34" i="30"/>
  <c r="S34" i="30" s="1"/>
  <c r="T34" i="30" s="1"/>
  <c r="W34" i="30" s="1"/>
  <c r="X34" i="30" s="1"/>
  <c r="B20" i="30"/>
  <c r="U20" i="30" s="1"/>
  <c r="B36" i="30"/>
  <c r="S36" i="30" s="1"/>
  <c r="B6" i="30"/>
  <c r="S6" i="30" s="1"/>
  <c r="B24" i="30"/>
  <c r="S24" i="30" s="1"/>
  <c r="B26" i="30"/>
  <c r="S26" i="30" s="1"/>
  <c r="Q38" i="30"/>
  <c r="R38" i="30" s="1"/>
  <c r="T38" i="30" s="1"/>
  <c r="W38" i="30" s="1"/>
  <c r="X38" i="30" s="1"/>
  <c r="Q36" i="30"/>
  <c r="R36" i="30" s="1"/>
  <c r="Q30" i="30"/>
  <c r="R30" i="30" s="1"/>
  <c r="T30" i="30" s="1"/>
  <c r="W30" i="30" s="1"/>
  <c r="X30" i="30" s="1"/>
  <c r="Q26" i="30"/>
  <c r="R26" i="30" s="1"/>
  <c r="Q24" i="30"/>
  <c r="R24" i="30" s="1"/>
  <c r="Q22" i="30"/>
  <c r="R22" i="30" s="1"/>
  <c r="T22" i="30" s="1"/>
  <c r="W22" i="30" s="1"/>
  <c r="X22" i="30" s="1"/>
  <c r="Q20" i="30"/>
  <c r="R20" i="30" s="1"/>
  <c r="T18" i="30"/>
  <c r="W18" i="30" s="1"/>
  <c r="X18" i="30" s="1"/>
  <c r="Q16" i="30"/>
  <c r="R16" i="30" s="1"/>
  <c r="Q12" i="30"/>
  <c r="R12" i="30" s="1"/>
  <c r="Q10" i="30"/>
  <c r="R10" i="30" s="1"/>
  <c r="T10" i="30" s="1"/>
  <c r="W10" i="30" s="1"/>
  <c r="X10" i="30" s="1"/>
  <c r="Q8" i="30"/>
  <c r="R8" i="30" s="1"/>
  <c r="Q6" i="30"/>
  <c r="R6" i="30" s="1"/>
  <c r="AR17" i="29"/>
  <c r="AS17" i="29" s="1"/>
  <c r="U38" i="30"/>
  <c r="U30" i="30"/>
  <c r="U18" i="30"/>
  <c r="V18" i="30" s="1"/>
  <c r="Y18" i="30" s="1"/>
  <c r="U8" i="30"/>
  <c r="AR13" i="29"/>
  <c r="AS13" i="29" s="1"/>
  <c r="AR19" i="29"/>
  <c r="AS19" i="29" s="1"/>
  <c r="U10" i="30"/>
  <c r="AR11" i="29"/>
  <c r="AS11" i="29" s="1"/>
  <c r="AR21" i="29"/>
  <c r="AS21" i="29" s="1"/>
  <c r="AR10" i="29"/>
  <c r="AS10" i="29" s="1"/>
  <c r="AR16" i="29"/>
  <c r="AS16" i="29" s="1"/>
  <c r="AR20" i="29"/>
  <c r="AS20" i="29" s="1"/>
  <c r="AR22" i="29"/>
  <c r="AS22" i="29" s="1"/>
  <c r="U22" i="30"/>
  <c r="AR15" i="29"/>
  <c r="AS15" i="29" s="1"/>
  <c r="U12" i="30"/>
  <c r="S8" i="30"/>
  <c r="S12" i="30"/>
  <c r="S20" i="30"/>
  <c r="T32" i="30" l="1"/>
  <c r="W32" i="30" s="1"/>
  <c r="X32" i="30" s="1"/>
  <c r="U32" i="30"/>
  <c r="V32" i="30" s="1"/>
  <c r="Y32" i="30" s="1"/>
  <c r="Z32" i="30" s="1"/>
  <c r="U16" i="30"/>
  <c r="V16" i="30" s="1"/>
  <c r="Y16" i="30" s="1"/>
  <c r="U34" i="30"/>
  <c r="V34" i="30" s="1"/>
  <c r="Y34" i="30" s="1"/>
  <c r="Z34" i="30" s="1"/>
  <c r="U6" i="30"/>
  <c r="V6" i="30" s="1"/>
  <c r="Y6" i="30" s="1"/>
  <c r="Z6" i="30" s="1"/>
  <c r="U24" i="30"/>
  <c r="V24" i="30" s="1"/>
  <c r="Y24" i="30" s="1"/>
  <c r="Z24" i="30" s="1"/>
  <c r="U36" i="30"/>
  <c r="V36" i="30" s="1"/>
  <c r="Y36" i="30" s="1"/>
  <c r="Z36" i="30" s="1"/>
  <c r="U28" i="30"/>
  <c r="V28" i="30" s="1"/>
  <c r="Y28" i="30" s="1"/>
  <c r="Z28" i="30" s="1"/>
  <c r="U14" i="30"/>
  <c r="V14" i="30" s="1"/>
  <c r="Y14" i="30" s="1"/>
  <c r="AA14" i="30" s="1"/>
  <c r="AB14" i="30" s="1"/>
  <c r="U26" i="30"/>
  <c r="V26" i="30" s="1"/>
  <c r="Y26" i="30" s="1"/>
  <c r="T26" i="30"/>
  <c r="W26" i="30" s="1"/>
  <c r="X26" i="30" s="1"/>
  <c r="T16" i="30"/>
  <c r="W16" i="30" s="1"/>
  <c r="X16" i="30" s="1"/>
  <c r="T6" i="30"/>
  <c r="W6" i="30" s="1"/>
  <c r="X6" i="30" s="1"/>
  <c r="V38" i="30"/>
  <c r="Y38" i="30" s="1"/>
  <c r="Z38" i="30" s="1"/>
  <c r="T36" i="30"/>
  <c r="W36" i="30" s="1"/>
  <c r="X36" i="30" s="1"/>
  <c r="V30" i="30"/>
  <c r="Y30" i="30" s="1"/>
  <c r="AA30" i="30" s="1"/>
  <c r="AB30" i="30" s="1"/>
  <c r="T24" i="30"/>
  <c r="W24" i="30" s="1"/>
  <c r="X24" i="30" s="1"/>
  <c r="V22" i="30"/>
  <c r="Y22" i="30" s="1"/>
  <c r="Z22" i="30" s="1"/>
  <c r="T20" i="30"/>
  <c r="W20" i="30" s="1"/>
  <c r="X20" i="30" s="1"/>
  <c r="V20" i="30"/>
  <c r="Y20" i="30" s="1"/>
  <c r="V12" i="30"/>
  <c r="Y12" i="30" s="1"/>
  <c r="Z12" i="30" s="1"/>
  <c r="T12" i="30"/>
  <c r="W12" i="30" s="1"/>
  <c r="X12" i="30" s="1"/>
  <c r="V10" i="30"/>
  <c r="Y10" i="30" s="1"/>
  <c r="Z10" i="30" s="1"/>
  <c r="T8" i="30"/>
  <c r="W8" i="30" s="1"/>
  <c r="X8" i="30" s="1"/>
  <c r="V8" i="30"/>
  <c r="Y8" i="30" s="1"/>
  <c r="AA18" i="30"/>
  <c r="AB18" i="30" s="1"/>
  <c r="Z18" i="30"/>
  <c r="AA32" i="30" l="1"/>
  <c r="AB32" i="30" s="1"/>
  <c r="AA34" i="30"/>
  <c r="AB34" i="30" s="1"/>
  <c r="AA28" i="30"/>
  <c r="AB28" i="30" s="1"/>
  <c r="AA16" i="30"/>
  <c r="AB16" i="30" s="1"/>
  <c r="AA6" i="30"/>
  <c r="AB6" i="30" s="1"/>
  <c r="AA26" i="30"/>
  <c r="AB26" i="30" s="1"/>
  <c r="Z14" i="30"/>
  <c r="AA38" i="30"/>
  <c r="AB38" i="30" s="1"/>
  <c r="AA8" i="30"/>
  <c r="AB8" i="30" s="1"/>
  <c r="Z26" i="30"/>
  <c r="Z16" i="30"/>
  <c r="AA20" i="30"/>
  <c r="AB20" i="30" s="1"/>
  <c r="AA36" i="30"/>
  <c r="AB36" i="30" s="1"/>
  <c r="Z30" i="30"/>
  <c r="AA24" i="30"/>
  <c r="AB24" i="30" s="1"/>
  <c r="AA22" i="30"/>
  <c r="AB22" i="30" s="1"/>
  <c r="Z20" i="30"/>
  <c r="AA12" i="30"/>
  <c r="AB12" i="30" s="1"/>
  <c r="AA10" i="30"/>
  <c r="AB10" i="30" s="1"/>
  <c r="Z8" i="30"/>
</calcChain>
</file>

<file path=xl/sharedStrings.xml><?xml version="1.0" encoding="utf-8"?>
<sst xmlns="http://schemas.openxmlformats.org/spreadsheetml/2006/main" count="687" uniqueCount="426">
  <si>
    <t>Bajo</t>
  </si>
  <si>
    <t>Alto</t>
  </si>
  <si>
    <t>No.</t>
  </si>
  <si>
    <t>Moderado</t>
  </si>
  <si>
    <t>Preventivo</t>
  </si>
  <si>
    <t>No</t>
  </si>
  <si>
    <t>Si</t>
  </si>
  <si>
    <t>Estratégico</t>
  </si>
  <si>
    <t>Operativo</t>
  </si>
  <si>
    <t>Consecuencias</t>
  </si>
  <si>
    <t>Probabilidad</t>
  </si>
  <si>
    <t>Impacto</t>
  </si>
  <si>
    <t>tipo de riesgo</t>
  </si>
  <si>
    <t>Cumplimiento</t>
  </si>
  <si>
    <t>Financiero</t>
  </si>
  <si>
    <t>Tecnológico</t>
  </si>
  <si>
    <t>factor de riesgo externo</t>
  </si>
  <si>
    <t>Político</t>
  </si>
  <si>
    <t>Ambiental</t>
  </si>
  <si>
    <t>factor de riesgo interno</t>
  </si>
  <si>
    <t>probabilidad</t>
  </si>
  <si>
    <t>impacto</t>
  </si>
  <si>
    <t>Catastrófico</t>
  </si>
  <si>
    <t>Mayor</t>
  </si>
  <si>
    <t>riesgo inherente</t>
  </si>
  <si>
    <t xml:space="preserve">Extremo </t>
  </si>
  <si>
    <t>tipo de control</t>
  </si>
  <si>
    <t>Detectivo</t>
  </si>
  <si>
    <t>Extremo</t>
  </si>
  <si>
    <t>política de manejo</t>
  </si>
  <si>
    <t>Aceptar el riesgo</t>
  </si>
  <si>
    <t>requiere plan de mejoramiento</t>
  </si>
  <si>
    <t>Evitar el riesgo</t>
  </si>
  <si>
    <t>N.A.</t>
  </si>
  <si>
    <t>PROBABILIDAD</t>
  </si>
  <si>
    <t>Mapa de Riesgo Inherente</t>
  </si>
  <si>
    <t>Mapa de Riesgo Residual</t>
  </si>
  <si>
    <t>Seguridad y Salud en el Trabajo</t>
  </si>
  <si>
    <t>Proceso</t>
  </si>
  <si>
    <t>Objetivo</t>
  </si>
  <si>
    <t>Riesgo</t>
  </si>
  <si>
    <t>Análisis del Riesgo</t>
  </si>
  <si>
    <t>RIESGO INHERENTE</t>
  </si>
  <si>
    <t>RIESGO RESIDUAL</t>
  </si>
  <si>
    <t xml:space="preserve">Acciones Asociadas a los Controles </t>
  </si>
  <si>
    <t>Zona de Riesgo</t>
  </si>
  <si>
    <t>Indicador</t>
  </si>
  <si>
    <t>IDENTIFICACIÓN DEL RIESGO</t>
  </si>
  <si>
    <t>VALORACIÓN DEL RIESGO</t>
  </si>
  <si>
    <t>3. Posible</t>
  </si>
  <si>
    <t>4. Mayor</t>
  </si>
  <si>
    <t>2. Improbable</t>
  </si>
  <si>
    <t>Casi seguro
5</t>
  </si>
  <si>
    <t>Probable
4</t>
  </si>
  <si>
    <t>Posible
3</t>
  </si>
  <si>
    <t>Improbable
2</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</si>
  <si>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</si>
  <si>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</si>
  <si>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</si>
  <si>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</si>
  <si>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</si>
  <si>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</si>
  <si>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</si>
  <si>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</si>
  <si>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</si>
  <si>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</si>
  <si>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</si>
  <si>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</si>
  <si>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</si>
  <si>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</si>
  <si>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</si>
  <si>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</si>
  <si>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</si>
  <si>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</si>
  <si>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</si>
  <si>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</si>
  <si>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</si>
  <si>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</si>
  <si>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</si>
  <si>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</si>
  <si>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</si>
  <si>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</si>
  <si>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</si>
  <si>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</si>
  <si>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</si>
  <si>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</si>
  <si>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</si>
  <si>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</si>
  <si>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</si>
  <si>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</si>
  <si>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</si>
  <si>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</si>
  <si>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</si>
  <si>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</si>
  <si>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</si>
  <si>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</si>
  <si>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</si>
  <si>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Evaluación  del Riesgo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</si>
  <si>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</si>
  <si>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</si>
  <si>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</si>
  <si>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</si>
  <si>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</si>
  <si>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</si>
  <si>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</si>
  <si>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</si>
  <si>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</si>
  <si>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</si>
  <si>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</si>
  <si>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</si>
  <si>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</si>
  <si>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</si>
  <si>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</si>
  <si>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</si>
  <si>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</si>
  <si>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</si>
  <si>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</si>
  <si>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</si>
  <si>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</si>
  <si>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</si>
  <si>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</si>
  <si>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</si>
  <si>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</si>
  <si>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</si>
  <si>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</si>
  <si>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</si>
  <si>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</si>
  <si>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</si>
  <si>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</si>
  <si>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</si>
  <si>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</si>
  <si>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</si>
  <si>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</si>
  <si>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</si>
  <si>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</si>
  <si>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</si>
  <si>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</si>
  <si>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</si>
  <si>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</si>
  <si>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</si>
  <si>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</si>
  <si>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Rara vez
1</t>
  </si>
  <si>
    <t>R4</t>
  </si>
  <si>
    <t>R5</t>
  </si>
  <si>
    <t>R2</t>
  </si>
  <si>
    <t>R3</t>
  </si>
  <si>
    <t>PLANEACIÓN</t>
  </si>
  <si>
    <t>R6</t>
  </si>
  <si>
    <t>R7</t>
  </si>
  <si>
    <t>R8</t>
  </si>
  <si>
    <t>R9</t>
  </si>
  <si>
    <t>R10</t>
  </si>
  <si>
    <t>R11</t>
  </si>
  <si>
    <t>GESTIÓN JURÍDICA</t>
  </si>
  <si>
    <t>GESTIÓN DEL TALENTO HUMANO</t>
  </si>
  <si>
    <t>R1</t>
  </si>
  <si>
    <t>PLANES DE MITIGACIÓN DE RIESGOS
(Líderes de Proceso)</t>
  </si>
  <si>
    <t xml:space="preserve">Apropiación de recursos por parte del contratista </t>
  </si>
  <si>
    <t>Detrimento de las finanzas corporativas</t>
  </si>
  <si>
    <t>Afectación reputacional de la compañía</t>
  </si>
  <si>
    <t>Meta</t>
  </si>
  <si>
    <t>Malversación de recursos de los contratos, por parte de supervisores o delegados para contratar.</t>
  </si>
  <si>
    <t>Verificación informes periódicos de supervisores de contratos</t>
  </si>
  <si>
    <t># de Informes presentados/ # de informes programados en el periodo</t>
  </si>
  <si>
    <t xml:space="preserve">Tráfico de influencias </t>
  </si>
  <si>
    <t xml:space="preserve">Desviación de recursos para beneficio propio o de terceros. </t>
  </si>
  <si>
    <t xml:space="preserve"> 
Deficiencia en controles de supervisión.
</t>
  </si>
  <si>
    <t>Deficiencias en la planeación de las adquisiciones.</t>
  </si>
  <si>
    <t>Decisiones ajustadas a intereses particulares para realizar actividades no previstas como prioritarias o programadas.</t>
  </si>
  <si>
    <t>Incremento en gastos corporativos no justificables</t>
  </si>
  <si>
    <t>% avance cumplimiento plan de mantenimiento</t>
  </si>
  <si>
    <t>Desconocimiento en los procedimientos o normatividad aplicable</t>
  </si>
  <si>
    <t>Adquisición de bienes y/o servicios en condiciones poco favorables para la compañía</t>
  </si>
  <si>
    <t>Prestación de servicios en condiciones poco favorables para la compañía</t>
  </si>
  <si>
    <t xml:space="preserve">100%
</t>
  </si>
  <si>
    <t># de actividades de capacitación efectuadas / # de capacitaciones programadas</t>
  </si>
  <si>
    <t>Programación periodica de adquisiciones</t>
  </si>
  <si>
    <t>Programa de adquisiciones (periódico)</t>
  </si>
  <si>
    <t>% de cumplimiento del programa de adquisiciones</t>
  </si>
  <si>
    <t>Registrar y hacer seguimiento a la ejecución de los recursos financieros mediante la aplicación de procedimiento contables, presupuestales, de recaudo, tesorería, acorde con la normatividad vigente.</t>
  </si>
  <si>
    <t>Favorecimiento propio o a un tercero en particular. </t>
  </si>
  <si>
    <t>Concentración de autoridad. </t>
  </si>
  <si>
    <t>Manipular la información financiera para afectar los ingresos o gastos de la compañía.</t>
  </si>
  <si>
    <t>Soborno a funcionario (s).</t>
  </si>
  <si>
    <t>Cobro por trámite anticipado de pago de facturas no programadas</t>
  </si>
  <si>
    <t>Afectación al flujo de caja de la compañía</t>
  </si>
  <si>
    <t xml:space="preserve">Proveer y desarrollar el talento humano de la compañia, acorde a las competencias requeridas para el cumplimiento de objetivos corporativos. </t>
  </si>
  <si>
    <t>Afectación a la reputación de la compañía</t>
  </si>
  <si>
    <t>Diseñar e implementar servicios TIC corporativos, mediante el desarrollo de la arquitectura empresarial que asegure el acceso, uso efectivo, continuidad, confiabilidad y disponibilidad de la información de la compañía.</t>
  </si>
  <si>
    <t>Accesibilidad total a las bases de datos.</t>
  </si>
  <si>
    <t>Afectación reputacional de la compañía y posibles problemas jurídicos por mal manejo de las políticas de seguridad de la información.</t>
  </si>
  <si>
    <t>Ejercer el control disciplinario interno mediante el cumplimiento de los requisitos normativos.</t>
  </si>
  <si>
    <t>Falta de supervisión sobre el desarrollo de las investigaciones.</t>
  </si>
  <si>
    <t>Manipulación de los procedimientos de control disciplinario interno, para omitir información en beneficio de un tercero.</t>
  </si>
  <si>
    <t>Decisiones contrarias a la normatividad.   Inoperancia del control disciplinario.</t>
  </si>
  <si>
    <t>EVALUACIÓN Y SEGUIMIENTO</t>
  </si>
  <si>
    <t>Ocultar hallazgos y/o resultados de las auditorías lo cual impida identificar prácticas irregulares o corruptas y sus directos responsables que afecten los intereses de la compañía.</t>
  </si>
  <si>
    <t>Perdida de objetividad, independencia y transparencia de la función de la OCI, para favorecer a un tercero.</t>
  </si>
  <si>
    <t>R12</t>
  </si>
  <si>
    <t>R13</t>
  </si>
  <si>
    <t>Manipular la información de seguimiento a proyectos de inversión para ocultar desviaciones o favorecer a terceros.</t>
  </si>
  <si>
    <t>R14</t>
  </si>
  <si>
    <t>Realizar conciliación permanente entre los informes de Interventoria del proyecto e informes reportados en el SPI</t>
  </si>
  <si>
    <t>Entrega de información sensible o confidencial con fines personales o beneficio a terceros.</t>
  </si>
  <si>
    <t>Ejercer la representación legal, asesoría y defensa jurídica de la compañía.</t>
  </si>
  <si>
    <t xml:space="preserve"> Dificultades en el acceso a la información</t>
  </si>
  <si>
    <t>Interpretación equivocada de las normas.</t>
  </si>
  <si>
    <t>Manipulación o alteración de la informacion por parte de las áreas técnicas para ejercer la defensa judicial en contra de la compañía, en beneficio de terceros o particulares.</t>
  </si>
  <si>
    <t>Inadecuada defensa de un proceso judicial.
Posible detrimento en las finanzas de la compañía.</t>
  </si>
  <si>
    <t>Realizar la gestión de activos, promoción de negocios e inversiones, acorde a los objetivos de la compañía.</t>
  </si>
  <si>
    <t>Manipular desde el punto de vista técnico, negociaciones con proveedores o Aliados, para beneficio propio o de terceros.</t>
  </si>
  <si>
    <t>Detrimento de las finanzas corporativas
Afectación reputacional para la Compañía</t>
  </si>
  <si>
    <t>FORMATO PARA DETERMINAR EL IMPACTO</t>
  </si>
  <si>
    <r>
      <rPr>
        <b/>
        <sz val="11"/>
        <color theme="0"/>
        <rFont val="Century Gothic"/>
        <family val="2"/>
        <scheme val="minor"/>
      </rPr>
      <t>MEDICIÓN DEL RIESGO DE CORRUPCIÓN</t>
    </r>
    <r>
      <rPr>
        <sz val="11"/>
        <color theme="0"/>
        <rFont val="Century Gothic"/>
        <family val="2"/>
        <scheme val="minor"/>
      </rPr>
      <t xml:space="preserve">
</t>
    </r>
    <r>
      <rPr>
        <sz val="8"/>
        <color theme="0"/>
        <rFont val="Century Gothic"/>
        <family val="2"/>
        <scheme val="minor"/>
      </rPr>
      <t>PROBABILIDAD</t>
    </r>
  </si>
  <si>
    <t>N°</t>
  </si>
  <si>
    <t>TOTAL SI</t>
  </si>
  <si>
    <t>TOTAL NO</t>
  </si>
  <si>
    <t>CALIFICACIÓN DE IMPACTO</t>
  </si>
  <si>
    <t>EQUIVALENTE DE CALIFICACIÓN DE IMPACTO</t>
  </si>
  <si>
    <t>EQUIVALENTE DE CALIFICACIÓN DE PROBABILIDAD</t>
  </si>
  <si>
    <t>EQUIVALENTE EN ZONA DE RIESGO</t>
  </si>
  <si>
    <t>ZONA DE RIESGO</t>
  </si>
  <si>
    <t>DESCRIPTOR</t>
  </si>
  <si>
    <t>DESCRIPCIÓN</t>
  </si>
  <si>
    <t>NIVEL</t>
  </si>
  <si>
    <r>
      <rPr>
        <b/>
        <sz val="11"/>
        <color theme="0"/>
        <rFont val="Century Gothic"/>
        <family val="2"/>
        <scheme val="minor"/>
      </rPr>
      <t>PREGUNTA</t>
    </r>
    <r>
      <rPr>
        <sz val="11"/>
        <color theme="0"/>
        <rFont val="Century Gothic"/>
        <family val="2"/>
        <scheme val="minor"/>
      </rPr>
      <t xml:space="preserve">
Si el riesgo de corrupción se materializa podría…</t>
    </r>
  </si>
  <si>
    <t>¿Afectar al grupo de funcionarios del proceso?</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</si>
  <si>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</si>
  <si>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</si>
  <si>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</si>
  <si>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</si>
  <si>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</si>
  <si>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</si>
  <si>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pérdida del bien o servicio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</si>
  <si>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</si>
  <si>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</si>
  <si>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</si>
  <si>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</si>
  <si>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</si>
  <si>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</si>
  <si>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</si>
  <si>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</si>
  <si>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</si>
  <si>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</si>
  <si>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r>
      <rPr>
        <b/>
        <sz val="11"/>
        <color theme="1"/>
        <rFont val="Century Gothic"/>
        <family val="2"/>
        <scheme val="minor"/>
      </rPr>
      <t>Afectación parcial al proceso y a la dependencia</t>
    </r>
    <r>
      <rPr>
        <sz val="11"/>
        <color theme="1"/>
        <rFont val="Century Gothic"/>
        <family val="2"/>
        <scheme val="minor"/>
      </rPr>
      <t xml:space="preserve">
Genera medianas consecuencias para la entidad</t>
    </r>
  </si>
  <si>
    <t>(01 - 05)</t>
  </si>
  <si>
    <t>RIESGO</t>
  </si>
  <si>
    <t>SI</t>
  </si>
  <si>
    <t>NO</t>
  </si>
  <si>
    <r>
      <rPr>
        <b/>
        <sz val="11"/>
        <color theme="1"/>
        <rFont val="Century Gothic"/>
        <family val="2"/>
        <scheme val="minor"/>
      </rPr>
      <t xml:space="preserve">Impacto negativo a la Entidad </t>
    </r>
    <r>
      <rPr>
        <sz val="11"/>
        <color theme="1"/>
        <rFont val="Century Gothic"/>
        <family val="2"/>
        <scheme val="minor"/>
      </rPr>
      <t xml:space="preserve">
Genera altas consecuencias para la entidad</t>
    </r>
  </si>
  <si>
    <t>(06 - 10)</t>
  </si>
  <si>
    <r>
      <rPr>
        <b/>
        <sz val="11"/>
        <color theme="1"/>
        <rFont val="Century Gothic"/>
        <family val="2"/>
        <scheme val="minor"/>
      </rPr>
      <t>Consecuencias desastrosas sobre la Entidad</t>
    </r>
    <r>
      <rPr>
        <sz val="11"/>
        <color theme="1"/>
        <rFont val="Century Gothic"/>
        <family val="2"/>
        <scheme val="minor"/>
      </rPr>
      <t xml:space="preserve">
Genera consecuencias desastrosas para la entidad</t>
    </r>
  </si>
  <si>
    <t>(11 - 20)</t>
  </si>
  <si>
    <t>VALORACIONES DE ZONA DE RIESGO</t>
  </si>
  <si>
    <t>PUNTAJE</t>
  </si>
  <si>
    <t>OBSERVACIONES</t>
  </si>
  <si>
    <t>Estos riesgos pueden ser eliminados o reducidos</t>
  </si>
  <si>
    <t>ZONA DE RIESGO BAJA</t>
  </si>
  <si>
    <t>Deben tomarse medidas necesarias para llevar los riesgos a zonas bajas o eliminarlo</t>
  </si>
  <si>
    <t>ZONA DE RIESGO MODERADA</t>
  </si>
  <si>
    <t>Deben tomarse las medidas necesarias para llevar los riesgos a la zona de riesgo moderada, baja o eliminarlo</t>
  </si>
  <si>
    <t>ZONA DE RIESGO ALTA</t>
  </si>
  <si>
    <t>Los riesgos de corrupción de la zona de riesgo extrema requieren de un tratamiento prioritario. Se deben implementar controles orientados a reducir la probabilidad de ocurrencia del riesgo o dismnuir el impacto de sus efectos y tomar medidas de protección</t>
  </si>
  <si>
    <t>ZONA DE RIESGO EXTREMA</t>
  </si>
  <si>
    <t xml:space="preserve"> </t>
  </si>
  <si>
    <t>EVALUACIÓN DEL CONTROL DEL RIESGO ANTICORRUPCIÓN</t>
  </si>
  <si>
    <t>CALIFICACIÓN DE LOS CONTROLES</t>
  </si>
  <si>
    <t>EQUIVALENTE DE CALIFICACIÓN DEL CONTROL</t>
  </si>
  <si>
    <t>PUNTAJE A DISMINUIR SOBRE LA ZONA DE RIESGO</t>
  </si>
  <si>
    <t>EQUIVALENTE DE PROBABILIDAD ACTUAL</t>
  </si>
  <si>
    <t>VALOR EQUIVALENTE DE PROBABILIDAD ACTUAL</t>
  </si>
  <si>
    <t>EQUIVALENTE DE IMPACTO ACTUAL</t>
  </si>
  <si>
    <t>VALOR EQUIVALENTE DE IMPACTO ACTUAL</t>
  </si>
  <si>
    <t>NUEVO EQUIVALENTE DE PROBABILIDAD DEL RIESGO RESIDUAL</t>
  </si>
  <si>
    <t>NUEVA PROBABILIDAD DEL RIESGO RESIDUAL</t>
  </si>
  <si>
    <t>NUEVO EQUIVALENTE DEL IMPACTO DEL RIESGO RESIDUAL</t>
  </si>
  <si>
    <t>NUEVO IMPACTO DEL RIESGO RESIDUAL</t>
  </si>
  <si>
    <t>NUEVO EQUIVALENTE DE ZONA DE RIESGO</t>
  </si>
  <si>
    <t>NUEVA ZONA DE RIESGO</t>
  </si>
  <si>
    <t>CALIFICACIÓN</t>
  </si>
  <si>
    <t>PUNTAJES DE DISMINUCIÓN</t>
  </si>
  <si>
    <t>CRITERIOS DE EVALUACIÓN DEL CONTROL DEL RIESGO</t>
  </si>
  <si>
    <t>¿Existen manuales, instructivos o procedimientos para el manejo del control? (15)</t>
  </si>
  <si>
    <t>¿Está(n) definido(s) el(los) responsable(s) de la ejecución del control y del seguimiento? (5)</t>
  </si>
  <si>
    <t>¿El control es automático? (15)</t>
  </si>
  <si>
    <t>¿El control es manual? (10)</t>
  </si>
  <si>
    <t>¿La frecuencia de la ejecución del control y seguimiento es adecuada? (15)</t>
  </si>
  <si>
    <t>¿Se cuenta con evidencias de la ejecución y seguimiento del control? (10)</t>
  </si>
  <si>
    <t>¿En el tiempo que lleva la herramienta ha demostrado ser efectiva? (30)</t>
  </si>
  <si>
    <t>0 A 50</t>
  </si>
  <si>
    <t>51 A 75</t>
  </si>
  <si>
    <t>76 A 100</t>
  </si>
  <si>
    <t>CAMBIO DE PROBABILIDADES</t>
  </si>
  <si>
    <t>PUNTAJE A DISMINUIR</t>
  </si>
  <si>
    <t>VALOR</t>
  </si>
  <si>
    <t>PUNTAJE NUEVO</t>
  </si>
  <si>
    <t>IMPACTO</t>
  </si>
  <si>
    <t>FRECUENCIA</t>
  </si>
  <si>
    <t>Rara Vez</t>
  </si>
  <si>
    <r>
      <rPr>
        <b/>
        <sz val="11"/>
        <color theme="1"/>
        <rFont val="Century Gothic"/>
        <family val="2"/>
        <scheme val="minor"/>
      </rPr>
      <t xml:space="preserve">Excepcional </t>
    </r>
    <r>
      <rPr>
        <sz val="11"/>
        <color theme="1"/>
        <rFont val="Century Gothic"/>
        <family val="2"/>
        <scheme val="minor"/>
      </rPr>
      <t xml:space="preserve">
Ocurre en excepciones</t>
    </r>
  </si>
  <si>
    <t>No se ha presentado en los últimos 5 años.</t>
  </si>
  <si>
    <t>Improbable</t>
  </si>
  <si>
    <r>
      <rPr>
        <b/>
        <sz val="11"/>
        <color theme="1"/>
        <rFont val="Century Gothic"/>
        <family val="2"/>
        <scheme val="minor"/>
      </rPr>
      <t>Improbable</t>
    </r>
    <r>
      <rPr>
        <sz val="11"/>
        <color theme="1"/>
        <rFont val="Century Gothic"/>
        <family val="2"/>
        <scheme val="minor"/>
      </rPr>
      <t xml:space="preserve">
Puede ocurrir</t>
    </r>
  </si>
  <si>
    <t xml:space="preserve">Se presentó una vez en los últimos 5 años. </t>
  </si>
  <si>
    <t>Posible</t>
  </si>
  <si>
    <r>
      <rPr>
        <b/>
        <sz val="11"/>
        <color theme="1"/>
        <rFont val="Century Gothic"/>
        <family val="2"/>
        <scheme val="minor"/>
      </rPr>
      <t>Posible</t>
    </r>
    <r>
      <rPr>
        <sz val="11"/>
        <color theme="1"/>
        <rFont val="Century Gothic"/>
        <family val="2"/>
        <scheme val="minor"/>
      </rPr>
      <t xml:space="preserve">
Es posible que suceda</t>
    </r>
  </si>
  <si>
    <t>Se presentó una vez en los últimos 2 años.</t>
  </si>
  <si>
    <t>Probable</t>
  </si>
  <si>
    <r>
      <rPr>
        <b/>
        <sz val="11"/>
        <color theme="1"/>
        <rFont val="Century Gothic"/>
        <family val="2"/>
        <scheme val="minor"/>
      </rPr>
      <t>Es probable</t>
    </r>
    <r>
      <rPr>
        <sz val="11"/>
        <color theme="1"/>
        <rFont val="Century Gothic"/>
        <family val="2"/>
        <scheme val="minor"/>
      </rPr>
      <t xml:space="preserve">
Ocurre en la mayoría de los casos</t>
    </r>
  </si>
  <si>
    <t xml:space="preserve">Se presentó una vez en el último año. </t>
  </si>
  <si>
    <t>Casi Seguro</t>
  </si>
  <si>
    <r>
      <rPr>
        <b/>
        <sz val="11"/>
        <color theme="1"/>
        <rFont val="Century Gothic"/>
        <family val="2"/>
        <scheme val="minor"/>
      </rPr>
      <t>Es muy seguro</t>
    </r>
    <r>
      <rPr>
        <sz val="11"/>
        <color theme="1"/>
        <rFont val="Century Gothic"/>
        <family val="2"/>
        <scheme val="minor"/>
      </rPr>
      <t xml:space="preserve">
El evento ocurre en la mayoria de las circunstancias. Es muy seguro que se presente.</t>
    </r>
  </si>
  <si>
    <t xml:space="preserve">Se ha presentado más de una vez al año. </t>
  </si>
  <si>
    <t>Procedimientos adelantados fuera de la normatividad aplicable</t>
  </si>
  <si>
    <t>Casi seguro</t>
  </si>
  <si>
    <t>Rara vez</t>
  </si>
  <si>
    <t>Evaluar objetiva e independientemente, la eficacia eficiencia y efectividad de los diferentes sistemas organizacionales de la compañia, para fortalecer el autocontrol, la autorregulación y la autogestión.</t>
  </si>
  <si>
    <t>Desarrollar y coordinar el planeamiento corporativo de la Compañía, cumpliendo con la normatividad legal y lineamientos internos.</t>
  </si>
  <si>
    <t>Responsable del control</t>
  </si>
  <si>
    <t>Propósito del control</t>
  </si>
  <si>
    <t>Frecuencia de control</t>
  </si>
  <si>
    <t>Actividad de control</t>
  </si>
  <si>
    <t>Nombre del control</t>
  </si>
  <si>
    <t>Macroproceso</t>
  </si>
  <si>
    <t>APOYO</t>
  </si>
  <si>
    <t>Verificación gestión de supervisores</t>
  </si>
  <si>
    <t>Tener controles previos que faciliten y fortalezcan la gestión de supervisión y eviten mayores cobros por parte de proveedores, no justificados o autorizados.</t>
  </si>
  <si>
    <t xml:space="preserve">Actas de reunión comité Administrativo
</t>
  </si>
  <si>
    <t>mensual</t>
  </si>
  <si>
    <t>Verificación gestión de supervision</t>
  </si>
  <si>
    <t>Revisión periodica de seguimiento a supervisores.</t>
  </si>
  <si>
    <t>Tener controles previos que faciliten el control sobre las actividades de los supervisores o delegados para contratar.</t>
  </si>
  <si>
    <t xml:space="preserve">Informes periodicos de  supervisores.
</t>
  </si>
  <si>
    <t>Actualización procedimiento de compras y manual de adquisiciones.</t>
  </si>
  <si>
    <t>Actualización procedimientos</t>
  </si>
  <si>
    <t>Dar clariadad a los procesos y procedimientos internos, para evitar la materialización del riesgo.</t>
  </si>
  <si>
    <t>anual</t>
  </si>
  <si>
    <t># comités realizados/# comités programados en la vigencia (minimo 4)</t>
  </si>
  <si>
    <t xml:space="preserve">Trimestal
</t>
  </si>
  <si>
    <t>Semestral</t>
  </si>
  <si>
    <t>Socialización a encargados de procesos administravos en temas de procedimientos y normatividad aplicable.</t>
  </si>
  <si>
    <t>Cronograma de socialización de procedimientos administrativos</t>
  </si>
  <si>
    <t>Cerrar la brecha de posibles desconocimientos de procesos administrativos y normatividad vigente.</t>
  </si>
  <si>
    <t xml:space="preserve">Listado de asistencia Cronograma de Socialización
</t>
  </si>
  <si>
    <t>Programación de adqquisiciones</t>
  </si>
  <si>
    <t>Realizar el pronóstico de la demanda o programas de adquisiciones que eviten impactos negativos por deficiencia de materiales y servicios</t>
  </si>
  <si>
    <t>Revisión información financiera</t>
  </si>
  <si>
    <t xml:space="preserve">Comité Financiero </t>
  </si>
  <si>
    <t>Efectuar la verificación financiera de la compañía para contrastarla con los informes del área de operaciones</t>
  </si>
  <si>
    <t xml:space="preserve">Acta comité financiero
</t>
  </si>
  <si>
    <t># comités realizados/# comités programados en la vigencia</t>
  </si>
  <si>
    <t>Revisión flujo de caja</t>
  </si>
  <si>
    <t>comité de caja</t>
  </si>
  <si>
    <t>verificar periodicamente el comportamiento de la caja de la compañía y evitar salida de pagos no programados</t>
  </si>
  <si>
    <t xml:space="preserve">acta comité de caja
</t>
  </si>
  <si>
    <t>código de ética</t>
  </si>
  <si>
    <t>Evitar el manejo inadecuado de los datos propios y de terceros</t>
  </si>
  <si>
    <t>Actualizar y socializar los procedimientos de control disciplinario que eviten tomar medidas contrarias a la normatividad vigente</t>
  </si>
  <si>
    <t>Actualización resolución conformación comité de ética</t>
  </si>
  <si>
    <t>actualización código de ética de la compañía</t>
  </si>
  <si>
    <t>socialización del código de ética a empleados y grupos de interés</t>
  </si>
  <si>
    <t>resolución actualizada al 100%</t>
  </si>
  <si>
    <t>% de socialización del código</t>
  </si>
  <si>
    <t>Seguimiento a proyectos</t>
  </si>
  <si>
    <t>Evitar la manipulación de la información de seguimiento a proyectos de inversión para ocultar desviaciones o favorecer a terceros.</t>
  </si>
  <si>
    <t>Informe de seguimiento SPI</t>
  </si>
  <si>
    <t># de Informes  en sistema SPI efectuados/# de informes prrogramados</t>
  </si>
  <si>
    <t>Perdida de objetividad, independencia y transparencia de la función de seguimiento, para beneficio propio o de terceros.</t>
  </si>
  <si>
    <t>Manipular desde el punto de vista técnico, negociaciones con clientes,proveedores o Aliados, para beneficio propio o de terceros.</t>
  </si>
  <si>
    <t>Gestión de negocios</t>
  </si>
  <si>
    <t>Hacer seguimiento a la gestión de la unidades de negocio desde el punto de vista operativo, para evitar la manipulación desde el punto de vista técnico,  de negociaciones con clientes,proveedores o Aliados, para beneficio propio o de terceros.</t>
  </si>
  <si>
    <t>Gestión Jurídica</t>
  </si>
  <si>
    <t>Comité Jurídico</t>
  </si>
  <si>
    <t>Hacer seguimiento a la gestión jurídica, para evitar la manipulación o alteración de la informacion por parte de las áreas técnicas para ejercer la defensa judicial en contra de la compañía, en beneficio de terceros o particulares.</t>
  </si>
  <si>
    <t>acta comité jurídico</t>
  </si>
  <si>
    <t xml:space="preserve">trimestral
</t>
  </si>
  <si>
    <t>Brindar el apoyo administrativo (contratación, compras,  mantenimiento de la infraestructura  y control de almacenes e inventarios), con fin de soportar el funcionamiento adecuado de la compañia.</t>
  </si>
  <si>
    <t xml:space="preserve">Plan anual de Auditoría  - Cronograma de Control Interno ( informe a presentar, fecha, destinatario, y periodicidad)
</t>
  </si>
  <si>
    <t xml:space="preserve"> Socializar los informes de ley presentados por la oficina de Control Interno.
</t>
  </si>
  <si>
    <t xml:space="preserve"> Publicación en pagina WEB de la SHT de los informes de Ley.</t>
  </si>
  <si>
    <t>Verificación del proceso de  evaluación y seguimiento</t>
  </si>
  <si>
    <t>Evitar la perdida de objetividad, independencia y transparencia de la función de la OCI, para favorecer a un tercero.</t>
  </si>
  <si>
    <t>plan de auditoría</t>
  </si>
  <si>
    <t>reporte socialización informes de ley</t>
  </si>
  <si>
    <t xml:space="preserve">informes publicados
</t>
  </si>
  <si>
    <t>Plan elaborado al 100%</t>
  </si>
  <si>
    <t># de informes socializados/ #informes elaborados</t>
  </si>
  <si>
    <t># de informes publicados/ #informes elaborados</t>
  </si>
  <si>
    <t>Divulgación de información confidencial y/o uso indebido en el manejo de los expedientes (hojas de vida, archivos, documentos entrantes y salientes)</t>
  </si>
  <si>
    <t>Control expedientes</t>
  </si>
  <si>
    <t>Evitar la falsedad en documento privado o salida de documentación confidencial</t>
  </si>
  <si>
    <t xml:space="preserve"> registro en bitácora</t>
  </si>
  <si>
    <t xml:space="preserve">Seguimiento a bitácora de expedientes </t>
  </si>
  <si>
    <t># documentos registrados en bitácora / # documentos salientes elaborados</t>
  </si>
  <si>
    <t>Perdida, robo, daño y/o modificación sin autorización de la integridad de la información de la compañía en  beneficio de un tercero.</t>
  </si>
  <si>
    <t>Actualización y socialización del Plan de Seguridad de la Información</t>
  </si>
  <si>
    <t>Plan de seguridad de la información</t>
  </si>
  <si>
    <t>Plan actualizado y reporte de asistencia de la socialización</t>
  </si>
  <si>
    <t>plan actualizado y socializado al 100%</t>
  </si>
  <si>
    <t>ESTRATÉGICO</t>
  </si>
  <si>
    <t>MISIONAL</t>
  </si>
  <si>
    <t>GERENCIA GENERAL</t>
  </si>
  <si>
    <t>MATRIZ DE GESTIÓN DE RIESGOS ANTICORRUPCIÓN</t>
  </si>
  <si>
    <t>Calificacion</t>
  </si>
  <si>
    <t>Catastrofico</t>
  </si>
  <si>
    <t>Valor</t>
  </si>
  <si>
    <t>SOCIEDAD TEQUENDAMA S.A.</t>
  </si>
  <si>
    <t>OFICINA DE PLANEACIÓN</t>
  </si>
  <si>
    <t>VERSIÓN 4</t>
  </si>
  <si>
    <t>ENERO DE 2022</t>
  </si>
  <si>
    <t>Secretaria General</t>
  </si>
  <si>
    <t>Desarrollo Humano y Control Disciplinario Interno </t>
  </si>
  <si>
    <t>Oficina de Control Interno</t>
  </si>
  <si>
    <t>Oficina de Planeación</t>
  </si>
  <si>
    <t>Oficina Jurídica</t>
  </si>
  <si>
    <t>Comites de seguimiento, evaluación y control</t>
  </si>
  <si>
    <t>Gerencias de Negocios ST</t>
  </si>
  <si>
    <t xml:space="preserve">actas comites </t>
  </si>
  <si>
    <t>CARLOS HERNÁN DÍAZ GÓMEZ</t>
  </si>
  <si>
    <t xml:space="preserve">Jefe de Planeación </t>
  </si>
  <si>
    <t>Sociedad Tequendama S.A</t>
  </si>
  <si>
    <t>GESTIÓN JURIDICA - CONTROL DISCIPLINARIO INTERNO</t>
  </si>
  <si>
    <t>NEGOCIOS TURISTICOS, LOGISTICOS E INMOVILIARIOS</t>
  </si>
  <si>
    <t>GESTIÓN ADMINISTRATIVA Y FINANCIERA</t>
  </si>
  <si>
    <t>ALIANZAS Y ADQUISICIONES</t>
  </si>
  <si>
    <t>GESTIÓN DE 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</si>
</sst>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entury Gothic"/>
      <family val="2"/>
      <scheme val="minor"/>
    </font>
    <font>
      <sz val="10"/>
      <name val="Arial"/>
      <family val="2"/>
    </font>
    <font>
      <sz val="11"/>
      <name val="Verdana"/>
      <family val="2"/>
    </font>
    <font>
      <b/>
      <sz val="11"/>
      <color theme="1"/>
      <name val="Century Gothic"/>
      <family val="2"/>
      <scheme val="minor"/>
    </font>
    <font>
      <b/>
      <sz val="11"/>
      <color theme="0"/>
      <name val="Century Gothic"/>
      <family val="2"/>
      <scheme val="minor"/>
    </font>
    <font>
      <b/>
      <sz val="16"/>
      <color theme="1"/>
      <name val="Century Gothic"/>
      <family val="2"/>
      <scheme val="minor"/>
    </font>
    <font>
      <sz val="12"/>
      <color theme="1"/>
      <name val="Century Gothic"/>
      <family val="2"/>
      <scheme val="minor"/>
    </font>
    <font>
      <b/>
      <sz val="12"/>
      <color theme="1"/>
      <name val="Century Gothic"/>
      <family val="2"/>
      <scheme val="minor"/>
    </font>
    <font>
      <b/>
      <sz val="12"/>
      <color rgb="FF000000"/>
      <name val="Century Gothic"/>
      <family val="2"/>
      <scheme val="minor"/>
    </font>
    <font>
      <sz val="12"/>
      <name val="Century Gothic"/>
      <family val="2"/>
      <scheme val="minor"/>
    </font>
    <font>
      <b/>
      <sz val="12"/>
      <color theme="0"/>
      <name val="Century Gothic"/>
      <family val="2"/>
      <scheme val="minor"/>
    </font>
    <font>
      <b/>
      <sz val="14"/>
      <color theme="0"/>
      <name val="Century Gothic"/>
      <family val="2"/>
      <scheme val="minor"/>
    </font>
    <font>
      <sz val="12"/>
      <color rgb="FFC00000"/>
      <name val="Century Gothic"/>
      <family val="2"/>
      <scheme val="minor"/>
    </font>
    <font>
      <sz val="11"/>
      <color theme="0"/>
      <name val="Century Gothic"/>
      <family val="2"/>
      <scheme val="minor"/>
    </font>
    <font>
      <b/>
      <sz val="20"/>
      <color theme="0"/>
      <name val="Century Gothic"/>
      <family val="2"/>
      <scheme val="minor"/>
    </font>
    <font>
      <sz val="8"/>
      <color theme="0"/>
      <name val="Century Gothic"/>
      <family val="2"/>
      <scheme val="minor"/>
    </font>
    <font>
      <sz val="11"/>
      <name val="Century Gothic"/>
      <family val="2"/>
      <scheme val="minor"/>
    </font>
    <font>
      <b/>
      <sz val="16"/>
      <color theme="0"/>
      <name val="Century Gothic"/>
      <family val="2"/>
      <scheme val="minor"/>
    </font>
    <font>
      <b/>
      <sz val="12"/>
      <name val="Century Gothic"/>
      <family val="2"/>
      <scheme val="minor"/>
    </font>
  </fonts>
  <fills count="19">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rgb="FF00B050"/>
        <bgColor indexed="64"/>
      </patternFill>
    </fill>
    <fill>
      <patternFill patternType="solid">
        <fgColor theme="9" tint="-0.249977111117893"/>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3"/>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3"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ck">
        <color theme="0"/>
      </top>
      <bottom/>
      <diagonal/>
    </border>
    <border>
      <left/>
      <right/>
      <top/>
      <bottom style="thin">
        <color indexed="64"/>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164">
    <xf numFmtId="0" fontId="0" fillId="0" borderId="0" xfId="0"/>
    <xf numFmtId="0" fontId="0" fillId="3" borderId="0" xfId="0" applyFill="1"/>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3" borderId="0" xfId="0" applyFill="1" applyAlignment="1">
      <alignment horizontal="center"/>
    </xf>
    <xf numFmtId="0" fontId="3" fillId="3" borderId="0" xfId="0" applyFont="1" applyFill="1" applyAlignment="1">
      <alignment vertical="center"/>
    </xf>
    <xf numFmtId="0" fontId="4" fillId="6" borderId="1" xfId="0" applyFont="1" applyFill="1" applyBorder="1" applyAlignment="1">
      <alignment horizontal="center" vertical="center"/>
    </xf>
    <xf numFmtId="0" fontId="0" fillId="0" borderId="0" xfId="0" applyAlignment="1">
      <alignment wrapText="1"/>
    </xf>
    <xf numFmtId="0" fontId="0" fillId="3" borderId="0" xfId="0" applyFill="1" applyAlignment="1">
      <alignment horizontal="center" vertical="center" wrapText="1"/>
    </xf>
    <xf numFmtId="0" fontId="3" fillId="0" borderId="0" xfId="0" applyFont="1" applyAlignment="1">
      <alignment wrapText="1"/>
    </xf>
    <xf numFmtId="0" fontId="0" fillId="0" borderId="0" xfId="0" applyAlignment="1">
      <alignment horizontal="center" wrapText="1"/>
    </xf>
    <xf numFmtId="0" fontId="4"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7" borderId="0" xfId="0" applyFont="1" applyFill="1"/>
    <xf numFmtId="0" fontId="6" fillId="7" borderId="0" xfId="0" applyFont="1" applyFill="1" applyAlignment="1">
      <alignment horizontal="center" wrapText="1"/>
    </xf>
    <xf numFmtId="0" fontId="6" fillId="7" borderId="0" xfId="0" applyFont="1" applyFill="1" applyAlignment="1">
      <alignment horizontal="left" vertical="center" wrapText="1"/>
    </xf>
    <xf numFmtId="0" fontId="6" fillId="7" borderId="0" xfId="0" applyFont="1" applyFill="1" applyAlignment="1">
      <alignment horizontal="left" vertical="top"/>
    </xf>
    <xf numFmtId="0" fontId="6" fillId="7" borderId="0" xfId="0" applyFont="1" applyFill="1" applyAlignment="1">
      <alignment horizontal="center" vertical="center"/>
    </xf>
    <xf numFmtId="0" fontId="6" fillId="7" borderId="0" xfId="0" applyFont="1" applyFill="1" applyAlignment="1">
      <alignment horizontal="left" vertical="center"/>
    </xf>
    <xf numFmtId="14" fontId="6" fillId="7" borderId="0" xfId="0" applyNumberFormat="1" applyFont="1" applyFill="1" applyAlignment="1">
      <alignment horizontal="left" vertical="top"/>
    </xf>
    <xf numFmtId="0" fontId="6" fillId="7" borderId="1" xfId="0" applyFont="1" applyFill="1" applyBorder="1"/>
    <xf numFmtId="0" fontId="9" fillId="7" borderId="1" xfId="1" applyFont="1" applyFill="1" applyBorder="1" applyAlignment="1">
      <alignment horizontal="center" vertical="center" wrapText="1"/>
    </xf>
    <xf numFmtId="0" fontId="10" fillId="9"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6" fillId="7" borderId="1" xfId="0" applyFont="1" applyFill="1" applyBorder="1" applyAlignment="1">
      <alignment horizontal="center" vertical="top" wrapText="1"/>
    </xf>
    <xf numFmtId="14" fontId="8"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12" fillId="7" borderId="1" xfId="1" applyFont="1" applyFill="1" applyBorder="1" applyAlignment="1">
      <alignment horizontal="center" vertical="center" wrapText="1"/>
    </xf>
    <xf numFmtId="9" fontId="6" fillId="7" borderId="1" xfId="1" applyNumberFormat="1" applyFont="1" applyFill="1" applyBorder="1" applyAlignment="1">
      <alignment horizontal="center" vertical="center" wrapText="1"/>
    </xf>
    <xf numFmtId="9" fontId="9" fillId="7" borderId="1" xfId="1" applyNumberFormat="1" applyFont="1" applyFill="1" applyBorder="1" applyAlignment="1">
      <alignment horizontal="center" vertical="center" wrapText="1"/>
    </xf>
    <xf numFmtId="14" fontId="9" fillId="7" borderId="1" xfId="2" applyNumberFormat="1" applyFont="1" applyFill="1" applyBorder="1" applyAlignment="1" applyProtection="1">
      <alignment horizontal="center" vertical="top" wrapText="1"/>
      <protection hidden="1"/>
    </xf>
    <xf numFmtId="0" fontId="0" fillId="12" borderId="0" xfId="0" applyFill="1"/>
    <xf numFmtId="0" fontId="0" fillId="11" borderId="3" xfId="0" applyFill="1" applyBorder="1" applyAlignment="1">
      <alignment horizontal="center" vertical="center"/>
    </xf>
    <xf numFmtId="0" fontId="0" fillId="7" borderId="3" xfId="0" applyFill="1" applyBorder="1" applyAlignment="1">
      <alignment horizontal="left" vertical="center" wrapText="1" indent="1"/>
    </xf>
    <xf numFmtId="0" fontId="0" fillId="7" borderId="3" xfId="0" applyFill="1" applyBorder="1" applyAlignment="1">
      <alignment horizontal="center" vertical="center"/>
    </xf>
    <xf numFmtId="0" fontId="0" fillId="7" borderId="3" xfId="0" applyFill="1" applyBorder="1" applyAlignment="1">
      <alignment horizontal="left" vertical="center" indent="1"/>
    </xf>
    <xf numFmtId="0" fontId="0" fillId="12" borderId="0" xfId="0" applyFill="1" applyAlignment="1">
      <alignment wrapText="1"/>
    </xf>
    <xf numFmtId="0" fontId="0" fillId="7" borderId="3" xfId="0" applyFill="1" applyBorder="1" applyAlignment="1">
      <alignment horizontal="center" vertical="center" wrapText="1"/>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13" fillId="5" borderId="3" xfId="0" applyFont="1" applyFill="1" applyBorder="1" applyAlignment="1">
      <alignment horizontal="center"/>
    </xf>
    <xf numFmtId="0" fontId="0" fillId="14" borderId="3" xfId="0" applyFill="1" applyBorder="1" applyAlignment="1">
      <alignment horizontal="center" vertical="center"/>
    </xf>
    <xf numFmtId="0" fontId="0" fillId="0" borderId="0" xfId="0" applyAlignment="1">
      <alignment horizontal="center" vertical="center"/>
    </xf>
    <xf numFmtId="0" fontId="0" fillId="12" borderId="0" xfId="0" applyFill="1" applyAlignment="1">
      <alignment horizontal="center" vertical="center"/>
    </xf>
    <xf numFmtId="0" fontId="13" fillId="15" borderId="3" xfId="0" applyFont="1" applyFill="1" applyBorder="1" applyAlignment="1">
      <alignment horizontal="center" vertical="center"/>
    </xf>
    <xf numFmtId="0" fontId="13" fillId="15" borderId="3" xfId="0" applyFont="1" applyFill="1" applyBorder="1" applyAlignment="1">
      <alignment horizontal="center" vertical="center" wrapText="1"/>
    </xf>
    <xf numFmtId="0" fontId="13" fillId="5" borderId="3" xfId="0" applyFont="1" applyFill="1" applyBorder="1" applyAlignment="1">
      <alignment horizontal="left" indent="1"/>
    </xf>
    <xf numFmtId="0" fontId="13"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0" fillId="3" borderId="0" xfId="0" applyFill="1" applyAlignment="1">
      <alignment horizontal="center" vertical="center"/>
    </xf>
    <xf numFmtId="0" fontId="10" fillId="9" borderId="2" xfId="0" applyFont="1" applyFill="1" applyBorder="1" applyAlignment="1">
      <alignment horizontal="center" vertical="center" wrapText="1"/>
    </xf>
    <xf numFmtId="0" fontId="18" fillId="17" borderId="1" xfId="2" applyFont="1" applyFill="1" applyBorder="1" applyAlignment="1" applyProtection="1">
      <alignment horizontal="center" vertical="center" wrapText="1"/>
      <protection hidden="1"/>
    </xf>
    <xf numFmtId="0" fontId="18" fillId="17" borderId="1" xfId="0" applyFont="1" applyFill="1" applyBorder="1" applyAlignment="1">
      <alignment horizontal="center" vertical="center"/>
    </xf>
    <xf numFmtId="0" fontId="6" fillId="0" borderId="1" xfId="0" applyFont="1" applyBorder="1" applyAlignment="1">
      <alignment horizontal="center" vertical="top" wrapText="1"/>
    </xf>
    <xf numFmtId="0" fontId="6" fillId="7" borderId="1" xfId="0"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14" fontId="9" fillId="7" borderId="1" xfId="2" applyNumberFormat="1" applyFont="1" applyFill="1" applyBorder="1" applyAlignment="1" applyProtection="1">
      <alignment horizontal="center" vertical="center" wrapText="1"/>
      <protection hidden="1"/>
    </xf>
    <xf numFmtId="0" fontId="6" fillId="7" borderId="11" xfId="0" applyFont="1" applyFill="1" applyBorder="1" applyAlignment="1">
      <alignment vertical="center" wrapText="1"/>
    </xf>
    <xf numFmtId="0" fontId="9" fillId="7" borderId="11" xfId="0" applyFont="1" applyFill="1" applyBorder="1" applyAlignment="1">
      <alignment vertical="center" wrapText="1"/>
    </xf>
    <xf numFmtId="0" fontId="9" fillId="7" borderId="13" xfId="0" applyFont="1" applyFill="1" applyBorder="1" applyAlignment="1">
      <alignment vertical="center" wrapText="1"/>
    </xf>
    <xf numFmtId="0" fontId="9" fillId="7" borderId="12" xfId="0" applyFont="1" applyFill="1" applyBorder="1" applyAlignment="1">
      <alignment vertical="center" wrapText="1"/>
    </xf>
    <xf numFmtId="0" fontId="13" fillId="18" borderId="3" xfId="0" applyFont="1" applyFill="1" applyBorder="1" applyAlignment="1">
      <alignment horizontal="center" wrapText="1"/>
    </xf>
    <xf numFmtId="0" fontId="13" fillId="18" borderId="3" xfId="0" applyFont="1" applyFill="1" applyBorder="1" applyAlignment="1">
      <alignment horizontal="left" wrapText="1"/>
    </xf>
    <xf numFmtId="0" fontId="0" fillId="7" borderId="3" xfId="0" applyFill="1" applyBorder="1" applyAlignment="1">
      <alignment horizontal="left" vertical="center" wrapText="1"/>
    </xf>
    <xf numFmtId="0" fontId="12" fillId="7" borderId="1" xfId="0" applyFont="1" applyFill="1" applyBorder="1" applyAlignment="1">
      <alignment horizontal="center" vertical="center" wrapText="1"/>
    </xf>
    <xf numFmtId="14" fontId="13" fillId="18" borderId="3" xfId="0" applyNumberFormat="1" applyFont="1" applyFill="1" applyBorder="1" applyAlignment="1">
      <alignment horizontal="center" vertical="center"/>
    </xf>
    <xf numFmtId="9" fontId="9" fillId="7" borderId="11" xfId="1" applyNumberFormat="1" applyFont="1" applyFill="1" applyBorder="1" applyAlignment="1">
      <alignment horizontal="center" vertical="center" wrapText="1"/>
    </xf>
    <xf numFmtId="0" fontId="9" fillId="7" borderId="13" xfId="1" applyFont="1" applyFill="1" applyBorder="1" applyAlignment="1">
      <alignment horizontal="center" vertical="center" wrapText="1"/>
    </xf>
    <xf numFmtId="0" fontId="9" fillId="7" borderId="12" xfId="1" applyFont="1" applyFill="1" applyBorder="1" applyAlignment="1">
      <alignment horizontal="center" vertical="center" wrapText="1"/>
    </xf>
    <xf numFmtId="14" fontId="9" fillId="7" borderId="11" xfId="2" applyNumberFormat="1" applyFont="1" applyFill="1" applyBorder="1" applyAlignment="1" applyProtection="1">
      <alignment horizontal="center" vertical="center" wrapText="1"/>
      <protection hidden="1"/>
    </xf>
    <xf numFmtId="14" fontId="9" fillId="7" borderId="13" xfId="2" applyNumberFormat="1" applyFont="1" applyFill="1" applyBorder="1" applyAlignment="1" applyProtection="1">
      <alignment horizontal="center" vertical="center" wrapText="1"/>
      <protection hidden="1"/>
    </xf>
    <xf numFmtId="14" fontId="9" fillId="7" borderId="12" xfId="2" applyNumberFormat="1" applyFont="1" applyFill="1" applyBorder="1" applyAlignment="1" applyProtection="1">
      <alignment horizontal="center" vertical="center" wrapText="1"/>
      <protection hidden="1"/>
    </xf>
    <xf numFmtId="0" fontId="9" fillId="7" borderId="11" xfId="1"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9" fontId="6" fillId="7" borderId="11" xfId="0" applyNumberFormat="1"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3" xfId="0" applyFont="1" applyFill="1" applyBorder="1" applyAlignment="1">
      <alignment horizontal="center" vertical="center" wrapText="1"/>
    </xf>
    <xf numFmtId="9" fontId="9" fillId="7" borderId="13" xfId="1" applyNumberFormat="1" applyFont="1" applyFill="1" applyBorder="1" applyAlignment="1">
      <alignment horizontal="center" vertical="center" wrapText="1"/>
    </xf>
    <xf numFmtId="9" fontId="9" fillId="7" borderId="12" xfId="1" applyNumberFormat="1"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2" xfId="0" applyFont="1" applyFill="1" applyBorder="1" applyAlignment="1">
      <alignment horizontal="center" vertical="center" wrapText="1"/>
    </xf>
    <xf numFmtId="14" fontId="9" fillId="7" borderId="11" xfId="2" applyNumberFormat="1" applyFont="1" applyFill="1" applyBorder="1" applyAlignment="1" applyProtection="1">
      <alignment horizontal="center" vertical="top" wrapText="1"/>
      <protection hidden="1"/>
    </xf>
    <xf numFmtId="14" fontId="9" fillId="7" borderId="13" xfId="2" applyNumberFormat="1" applyFont="1" applyFill="1" applyBorder="1" applyAlignment="1" applyProtection="1">
      <alignment horizontal="center" vertical="top" wrapText="1"/>
      <protection hidden="1"/>
    </xf>
    <xf numFmtId="14" fontId="9" fillId="7" borderId="12" xfId="2" applyNumberFormat="1" applyFont="1" applyFill="1" applyBorder="1" applyAlignment="1" applyProtection="1">
      <alignment horizontal="center" vertical="top" wrapText="1"/>
      <protection hidden="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6" fillId="0" borderId="12" xfId="0" applyFont="1" applyBorder="1" applyAlignment="1">
      <alignment horizontal="center" vertical="top" wrapText="1"/>
    </xf>
    <xf numFmtId="0" fontId="6" fillId="7" borderId="11"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12" xfId="0" applyFont="1" applyFill="1" applyBorder="1" applyAlignment="1">
      <alignment horizontal="center" vertical="top" wrapText="1"/>
    </xf>
    <xf numFmtId="0" fontId="18" fillId="17" borderId="11" xfId="2" applyFont="1" applyFill="1" applyBorder="1" applyAlignment="1" applyProtection="1">
      <alignment horizontal="center" vertical="center" wrapText="1"/>
      <protection hidden="1"/>
    </xf>
    <xf numFmtId="0" fontId="18" fillId="17" borderId="13" xfId="2" applyFont="1" applyFill="1" applyBorder="1" applyAlignment="1" applyProtection="1">
      <alignment horizontal="center" vertical="center" wrapText="1"/>
      <protection hidden="1"/>
    </xf>
    <xf numFmtId="0" fontId="18" fillId="17" borderId="12" xfId="2" applyFont="1" applyFill="1" applyBorder="1" applyAlignment="1" applyProtection="1">
      <alignment horizontal="center" vertical="center" wrapText="1"/>
      <protection hidden="1"/>
    </xf>
    <xf numFmtId="0" fontId="18" fillId="17" borderId="11" xfId="0" applyFont="1" applyFill="1" applyBorder="1" applyAlignment="1">
      <alignment horizontal="center" vertical="center"/>
    </xf>
    <xf numFmtId="0" fontId="18" fillId="17" borderId="13" xfId="0" applyFont="1" applyFill="1" applyBorder="1" applyAlignment="1">
      <alignment horizontal="center" vertical="center"/>
    </xf>
    <xf numFmtId="0" fontId="18" fillId="17" borderId="12" xfId="0" applyFont="1" applyFill="1" applyBorder="1" applyAlignment="1">
      <alignment horizontal="center" vertical="center"/>
    </xf>
    <xf numFmtId="0" fontId="12" fillId="7" borderId="11"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7" borderId="1" xfId="0" applyFont="1" applyFill="1" applyBorder="1" applyAlignment="1">
      <alignment horizontal="center" vertical="top" wrapText="1"/>
    </xf>
    <xf numFmtId="0" fontId="7" fillId="0" borderId="1" xfId="0" applyFont="1" applyBorder="1" applyAlignment="1">
      <alignment horizontal="center" vertical="center"/>
    </xf>
    <xf numFmtId="0" fontId="6" fillId="0" borderId="1" xfId="0" applyFont="1" applyBorder="1" applyAlignment="1">
      <alignment horizontal="center" vertical="top" wrapText="1"/>
    </xf>
    <xf numFmtId="0" fontId="8" fillId="1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2" fillId="7" borderId="11"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3" fillId="18" borderId="3" xfId="0" applyFont="1" applyFill="1" applyBorder="1" applyAlignment="1">
      <alignment horizontal="center" vertical="center"/>
    </xf>
    <xf numFmtId="0" fontId="10" fillId="9" borderId="1" xfId="0" applyFont="1" applyFill="1" applyBorder="1" applyAlignment="1">
      <alignment horizontal="center" vertical="center"/>
    </xf>
    <xf numFmtId="0" fontId="0" fillId="18" borderId="16" xfId="0" applyFill="1" applyBorder="1" applyAlignment="1">
      <alignment horizontal="center" vertical="center"/>
    </xf>
    <xf numFmtId="0" fontId="0" fillId="18" borderId="0" xfId="0" applyFill="1" applyAlignment="1">
      <alignment horizontal="center" vertical="center"/>
    </xf>
    <xf numFmtId="0" fontId="0" fillId="18" borderId="17" xfId="0" applyFill="1" applyBorder="1" applyAlignment="1">
      <alignment horizontal="center" vertical="center"/>
    </xf>
    <xf numFmtId="0" fontId="13" fillId="6" borderId="8" xfId="0" applyFont="1" applyFill="1" applyBorder="1" applyAlignment="1">
      <alignment horizontal="center" wrapText="1"/>
    </xf>
    <xf numFmtId="0" fontId="13" fillId="6" borderId="10" xfId="0" applyFont="1" applyFill="1" applyBorder="1" applyAlignment="1">
      <alignment horizontal="center" wrapText="1"/>
    </xf>
    <xf numFmtId="0" fontId="13" fillId="6" borderId="9" xfId="0" applyFont="1" applyFill="1" applyBorder="1" applyAlignment="1">
      <alignment horizontal="center" wrapText="1"/>
    </xf>
    <xf numFmtId="0" fontId="14" fillId="8" borderId="3" xfId="0" applyFont="1" applyFill="1" applyBorder="1" applyAlignment="1">
      <alignment horizontal="center" vertical="center" wrapText="1"/>
    </xf>
    <xf numFmtId="0" fontId="13" fillId="15" borderId="3" xfId="0" applyFont="1" applyFill="1" applyBorder="1" applyAlignment="1">
      <alignment horizontal="center" wrapText="1"/>
    </xf>
    <xf numFmtId="0" fontId="0" fillId="11" borderId="3" xfId="0" applyFill="1" applyBorder="1" applyAlignment="1">
      <alignment horizontal="center"/>
    </xf>
    <xf numFmtId="0" fontId="0" fillId="7" borderId="3" xfId="0" applyFill="1" applyBorder="1" applyAlignment="1">
      <alignment horizontal="center" vertical="center" wrapText="1"/>
    </xf>
    <xf numFmtId="0" fontId="13" fillId="16" borderId="3" xfId="0" applyFont="1" applyFill="1" applyBorder="1" applyAlignment="1">
      <alignment horizontal="center" vertical="center" wrapText="1"/>
    </xf>
    <xf numFmtId="0" fontId="13" fillId="16" borderId="3" xfId="0" applyFont="1" applyFill="1" applyBorder="1" applyAlignment="1">
      <alignment horizontal="center" vertical="center"/>
    </xf>
    <xf numFmtId="0" fontId="17" fillId="15" borderId="3" xfId="0" applyFont="1" applyFill="1" applyBorder="1" applyAlignment="1">
      <alignment horizontal="center" wrapText="1"/>
    </xf>
    <xf numFmtId="0" fontId="14" fillId="8" borderId="4"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13" fillId="16" borderId="6"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3" fillId="16" borderId="6" xfId="0" applyFont="1" applyFill="1" applyBorder="1" applyAlignment="1">
      <alignment horizontal="center" vertical="center"/>
    </xf>
    <xf numFmtId="0" fontId="13" fillId="16" borderId="7" xfId="0" applyFont="1" applyFill="1" applyBorder="1" applyAlignment="1">
      <alignment horizontal="center" vertical="center"/>
    </xf>
    <xf numFmtId="0" fontId="0" fillId="7" borderId="6" xfId="0" applyFill="1" applyBorder="1" applyAlignment="1">
      <alignment horizontal="left" wrapText="1" indent="1"/>
    </xf>
    <xf numFmtId="0" fontId="0" fillId="7" borderId="7" xfId="0" applyFill="1" applyBorder="1" applyAlignment="1">
      <alignment horizontal="left" wrapText="1" inden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13" borderId="8" xfId="0" applyFill="1" applyBorder="1" applyAlignment="1">
      <alignment horizontal="center" vertical="center"/>
    </xf>
    <xf numFmtId="0" fontId="0" fillId="13" borderId="9" xfId="0" applyFill="1" applyBorder="1" applyAlignment="1">
      <alignment horizontal="center" vertical="center"/>
    </xf>
    <xf numFmtId="0" fontId="4" fillId="8" borderId="8"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13" fillId="8" borderId="3" xfId="0" applyFont="1" applyFill="1" applyBorder="1" applyAlignment="1">
      <alignment horizontal="center" wrapText="1"/>
    </xf>
    <xf numFmtId="0" fontId="5" fillId="3"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wrapText="1"/>
    </xf>
  </cellXfs>
  <cellStyles count="5">
    <cellStyle name="Normal" xfId="0" builtinId="0"/>
    <cellStyle name="Normal 2" xfId="1" xr:uid="{00000000-0005-0000-0000-000001000000}"/>
    <cellStyle name="Normal 3" xfId="3" xr:uid="{00000000-0005-0000-0000-000002000000}"/>
    <cellStyle name="Normal_Matriz de Riesgos Servidores-v2" xfId="2" xr:uid="{00000000-0005-0000-0000-000003000000}"/>
    <cellStyle name="Percent 2" xfId="4" xr:uid="{00000000-0005-0000-0000-000004000000}"/>
  </cellStyles>
  <dxfs count="86">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auto="1"/>
      </font>
      <fill>
        <patternFill>
          <bgColor rgb="FFFFC000"/>
        </patternFill>
      </fill>
    </dxf>
    <dxf>
      <font>
        <color auto="1"/>
      </font>
      <fill>
        <patternFill>
          <bgColor rgb="FFFFFF00"/>
        </patternFill>
      </fill>
    </dxf>
    <dxf>
      <font>
        <color theme="1"/>
      </font>
      <fill>
        <patternFill>
          <bgColor theme="4" tint="0.59996337778862885"/>
        </patternFill>
      </fill>
    </dxf>
    <dxf>
      <font>
        <color auto="1"/>
      </font>
      <fill>
        <patternFill>
          <bgColor rgb="FFFF0000"/>
        </patternFill>
      </fill>
    </dxf>
    <dxf>
      <fill>
        <patternFill>
          <bgColor rgb="FFFF0000"/>
        </patternFill>
      </fill>
    </dxf>
    <dxf>
      <fill>
        <patternFill>
          <bgColor theme="0"/>
        </patternFill>
      </fill>
    </dxf>
    <dxf>
      <fill>
        <patternFill>
          <bgColor theme="9" tint="-0.24994659260841701"/>
        </patternFill>
      </fill>
    </dxf>
    <dxf>
      <font>
        <color theme="0"/>
      </font>
      <fill>
        <patternFill>
          <bgColor rgb="FFC00000"/>
        </patternFill>
      </fill>
    </dxf>
    <dxf>
      <fill>
        <patternFill>
          <bgColor rgb="FF00FF00"/>
        </patternFill>
      </fill>
    </dxf>
    <dxf>
      <fill>
        <patternFill>
          <bgColor rgb="FFFFFF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theme="1"/>
      </font>
      <fill>
        <patternFill>
          <bgColor theme="4" tint="0.59996337778862885"/>
        </patternFill>
      </fill>
    </dxf>
    <dxf>
      <fill>
        <patternFill>
          <bgColor rgb="FFFF0000"/>
        </patternFill>
      </fill>
    </dxf>
    <dxf>
      <fill>
        <patternFill>
          <bgColor theme="0"/>
        </patternFill>
      </fill>
    </dxf>
    <dxf>
      <fill>
        <patternFill>
          <bgColor theme="9" tint="-0.24994659260841701"/>
        </patternFill>
      </fill>
    </dxf>
    <dxf>
      <font>
        <color theme="0"/>
      </font>
      <fill>
        <patternFill>
          <bgColor rgb="FFC00000"/>
        </patternFill>
      </fill>
    </dxf>
    <dxf>
      <fill>
        <patternFill>
          <bgColor rgb="FF00FF00"/>
        </patternFill>
      </fill>
    </dxf>
    <dxf>
      <fill>
        <patternFill>
          <bgColor rgb="FFFFFF00"/>
        </patternFill>
      </fill>
    </dxf>
    <dxf>
      <fill>
        <patternFill>
          <bgColor rgb="FFFF0000"/>
        </patternFill>
      </fill>
    </dxf>
    <dxf>
      <font>
        <color rgb="FF006100"/>
      </font>
      <fill>
        <patternFill>
          <bgColor rgb="FFC6EFCE"/>
        </patternFill>
      </fill>
    </dxf>
    <dxf>
      <font>
        <color theme="0"/>
      </font>
      <fill>
        <patternFill>
          <bgColor rgb="FFC00000"/>
        </patternFill>
      </fill>
    </dxf>
    <dxf>
      <font>
        <color rgb="FF9C0006"/>
      </font>
      <fill>
        <patternFill>
          <bgColor rgb="FFFFC7CE"/>
        </patternFill>
      </fill>
    </dxf>
    <dxf>
      <font>
        <color rgb="FF9C6500"/>
      </font>
      <fill>
        <patternFill>
          <bgColor rgb="FFFFEB9C"/>
        </patternFill>
      </fill>
    </dxf>
    <dxf>
      <fill>
        <patternFill>
          <bgColor theme="0"/>
        </patternFill>
      </fill>
    </dxf>
    <dxf>
      <fill>
        <patternFill>
          <bgColor theme="9" tint="-0.24994659260841701"/>
        </patternFill>
      </fill>
    </dxf>
    <dxf>
      <font>
        <color theme="0"/>
      </font>
      <fill>
        <patternFill>
          <bgColor rgb="FFC00000"/>
        </patternFill>
      </fill>
    </dxf>
    <dxf>
      <fill>
        <patternFill>
          <bgColor rgb="FF00FF00"/>
        </patternFill>
      </fill>
    </dxf>
    <dxf>
      <fill>
        <patternFill>
          <bgColor rgb="FFFFFF00"/>
        </patternFill>
      </fill>
    </dxf>
    <dxf>
      <fill>
        <patternFill>
          <bgColor rgb="FFFF0000"/>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FF00"/>
      <color rgb="FFFFFF99"/>
      <color rgb="FF33B8F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112057</xdr:colOff>
      <xdr:row>0</xdr:row>
      <xdr:rowOff>0</xdr:rowOff>
    </xdr:from>
    <xdr:to>
      <xdr:col>2</xdr:col>
      <xdr:colOff>1367116</xdr:colOff>
      <xdr:row>5</xdr:row>
      <xdr:rowOff>78441</xdr:rowOff>
    </xdr:to>
    <xdr:pic>
      <xdr:nvPicPr>
        <xdr:cNvPr id="3" name="Imagen 2" descr="Inicio - Sociedad Tequendama Sociedad Tequendam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410" y="0"/>
          <a:ext cx="1255059" cy="1255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to/Downloads/Matr&#237;z%20de%20Riesgos%20Anticorrupci&#243;n%20V2%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ANTICORRUPCIÓN"/>
      <sheetName val="EVALUACIÓN DEL RIESGO"/>
      <sheetName val="EVALUACIÓN DEL CONTROL"/>
      <sheetName val="TABLA DE PROBABILIDADES"/>
    </sheetNames>
    <sheetDataSet>
      <sheetData sheetId="0">
        <row r="3">
          <cell r="AA3">
            <v>1</v>
          </cell>
          <cell r="AB3" t="str">
            <v>RARA VEZ</v>
          </cell>
          <cell r="AC3">
            <v>5</v>
          </cell>
          <cell r="AD3" t="str">
            <v>MODERADO</v>
          </cell>
        </row>
        <row r="4">
          <cell r="AA4">
            <v>2</v>
          </cell>
          <cell r="AB4" t="str">
            <v>IMPROBABLE</v>
          </cell>
          <cell r="AC4">
            <v>10</v>
          </cell>
          <cell r="AD4" t="str">
            <v>MAYOR</v>
          </cell>
        </row>
        <row r="5">
          <cell r="AA5">
            <v>3</v>
          </cell>
          <cell r="AB5" t="str">
            <v>POSIBLE</v>
          </cell>
          <cell r="AC5">
            <v>20</v>
          </cell>
          <cell r="AD5" t="str">
            <v>CATASTRÓFICO</v>
          </cell>
        </row>
        <row r="6">
          <cell r="AA6">
            <v>4</v>
          </cell>
          <cell r="AB6" t="str">
            <v>ES PROBABLE</v>
          </cell>
        </row>
        <row r="7">
          <cell r="AA7">
            <v>5</v>
          </cell>
          <cell r="AB7" t="str">
            <v>ES MUY SEGURO</v>
          </cell>
        </row>
        <row r="8">
          <cell r="C8" t="str">
            <v>Metas ajustadas a intereses particulares</v>
          </cell>
          <cell r="D8" t="str">
            <v>Ocultamiento de errores
Intereses Particulares
Peculado
Cohecho</v>
          </cell>
          <cell r="E8" t="str">
            <v>Imagen institucional afectada
Sanciones por parte de entes de control
Detrimento patrimonial</v>
          </cell>
          <cell r="F8">
            <v>1</v>
          </cell>
          <cell r="G8" t="str">
            <v>RARA VEZ</v>
          </cell>
        </row>
        <row r="9">
          <cell r="C9" t="str">
            <v>Emitir documentos de instrucción o documentos que no contenga información veridica respecto de la Sociedad.</v>
          </cell>
          <cell r="D9" t="str">
            <v>Ocultamiento de errores
Intereses Particulares
Peculado
Cohecho</v>
          </cell>
          <cell r="E9" t="str">
            <v>Imagen institucional afectada
Sanciones por parte de entes de control</v>
          </cell>
          <cell r="F9">
            <v>1</v>
          </cell>
          <cell r="G9" t="str">
            <v>RARA VEZ</v>
          </cell>
        </row>
        <row r="10">
          <cell r="C10" t="str">
            <v>Filtrar información confidencial en materia competitiva, en beneficio propio o de un tercero</v>
          </cell>
          <cell r="D10" t="str">
            <v>Intereses particulares
Conductas dolosas</v>
          </cell>
          <cell r="E10" t="str">
            <v>Imagen institucional afectada
Detrimento patrimonial</v>
          </cell>
          <cell r="F10">
            <v>4</v>
          </cell>
          <cell r="G10" t="str">
            <v>ES PROBABLE</v>
          </cell>
        </row>
        <row r="11">
          <cell r="C11" t="str">
            <v>Otorgar fraudulentamente privilegios a personas que no se encuentren acreditadas para el uso de herramientas y acceso a información confidencial o reservado</v>
          </cell>
          <cell r="D11" t="str">
            <v>Intereses particulares
Conductas dolosas</v>
          </cell>
          <cell r="E11" t="str">
            <v>Posibles suplantaciones
Investigaciones penales, fiscales o disciplinarias.
Imagen institucional afectada 
Detrimento patrimonial</v>
          </cell>
          <cell r="F11">
            <v>1</v>
          </cell>
          <cell r="G11" t="str">
            <v>RARA VEZ</v>
          </cell>
        </row>
        <row r="12">
          <cell r="C12" t="str">
            <v>Manipulación de los resultados del seguimiento y evaluación de planes, programas o proyectos</v>
          </cell>
          <cell r="D12" t="str">
            <v xml:space="preserve">Ocultamiento de errores
Gestion inadecuada de planes, programas y proyectos
</v>
          </cell>
          <cell r="E12" t="str">
            <v>Imagen institucional afectada
Sanciones
Incumplimiento</v>
          </cell>
          <cell r="F12">
            <v>1</v>
          </cell>
          <cell r="G12" t="str">
            <v>RARA VEZ</v>
          </cell>
        </row>
        <row r="13">
          <cell r="C13" t="str">
            <v>Beneficiar a un tercero otorgando privilegios de contratación y compras</v>
          </cell>
          <cell r="D13" t="str">
            <v>Intereses Particulares
Peculado
Cohecho</v>
          </cell>
          <cell r="E13" t="str">
            <v>Sanciones disciplinarias
Hallazgos por parte de Entes de Control</v>
          </cell>
          <cell r="F13">
            <v>1</v>
          </cell>
          <cell r="G13" t="str">
            <v>RARA VEZ</v>
          </cell>
        </row>
        <row r="14">
          <cell r="C14" t="str">
            <v>Recibir dádivas por parte de un tercero para generar la aprobación requisitos para contratación y compras</v>
          </cell>
          <cell r="D14" t="str">
            <v>Intereses particulares
Conductas dolosas
Cohecho</v>
          </cell>
          <cell r="E14" t="str">
            <v>Uso de documentos con propósitos de fraude ante la entidad que lo requiera
Favorecimiento en la contratación, evaluación o reevaluación de los proveedores</v>
          </cell>
          <cell r="F14">
            <v>1</v>
          </cell>
          <cell r="G14" t="str">
            <v>RARA VEZ</v>
          </cell>
        </row>
        <row r="15">
          <cell r="C15" t="str">
            <v>Uso inadecuado de los recursos de caja menor</v>
          </cell>
          <cell r="D15" t="str">
            <v>Intereses particulares
Conductas dolosas</v>
          </cell>
          <cell r="E15" t="str">
            <v>Perdida de recursos de la Entidad
Detrimento patrimonial</v>
          </cell>
          <cell r="F15">
            <v>4</v>
          </cell>
          <cell r="G15" t="str">
            <v>ES PROBABLE</v>
          </cell>
        </row>
        <row r="16">
          <cell r="C16" t="str">
            <v>No ingresar los recursos por la venta de servicios</v>
          </cell>
          <cell r="D16" t="str">
            <v>Cohecho
Intereses particulares</v>
          </cell>
          <cell r="E16" t="str">
            <v>Perdida de recursos de la Entidad
Detrimento patrimonial</v>
          </cell>
          <cell r="F16">
            <v>1</v>
          </cell>
          <cell r="G16" t="str">
            <v>RARA VEZ</v>
          </cell>
        </row>
        <row r="17">
          <cell r="C17" t="str">
            <v>Extracción ilícita de elementos de propiedad de la Entidad y/o personales.</v>
          </cell>
          <cell r="D17" t="str">
            <v>Intereses personales
Conductas dolosas</v>
          </cell>
          <cell r="E17" t="str">
            <v xml:space="preserve">Detrimento patrimonial de la Entidad o del propietario del bien
Investigaciones
Demandas
Imagen institucional afectada
Reproceso de actividades  
Pérdida de información </v>
          </cell>
          <cell r="F17">
            <v>4</v>
          </cell>
          <cell r="G17" t="str">
            <v>ES PROBABLE</v>
          </cell>
        </row>
        <row r="18">
          <cell r="C18" t="str">
            <v>Manejo inadecuado de la vigencia de la documentación del Sistema Integral de Gestión con el fin de desvirtuar posibles hechos de corrupción.</v>
          </cell>
          <cell r="D18" t="str">
            <v>Ocultamiento de errores
Favorecimiento a terceros
Conductas dolosas</v>
          </cell>
          <cell r="E18" t="str">
            <v>Sanciones disciplinarias
Hallazgos por parte de Entes de Control</v>
          </cell>
          <cell r="F18">
            <v>1</v>
          </cell>
          <cell r="G18" t="str">
            <v>RARA VEZ</v>
          </cell>
        </row>
        <row r="19">
          <cell r="C19" t="str">
            <v>Infiltrar elementos prohibidos en beneficio propio o de terceros</v>
          </cell>
          <cell r="D19" t="str">
            <v>Inadecuada verificación de maletas, mercancia u otros medios
Intereses personales</v>
          </cell>
          <cell r="E19" t="str">
            <v>Implicaciones judiciales y disciplinarias
Imagen institucional afectada
Situación de seguridad violada</v>
          </cell>
          <cell r="F19">
            <v>1</v>
          </cell>
          <cell r="G19" t="str">
            <v>RARA VEZ</v>
          </cell>
        </row>
        <row r="20">
          <cell r="C20" t="str">
            <v>Extracción o alteración o eliminacion de documentos de la Entidad sin la debida autorización</v>
          </cell>
          <cell r="D20" t="str">
            <v>Favorecimiento a terceros
Ocultamiento de evidencias
Conductas dolosas</v>
          </cell>
          <cell r="E20" t="str">
            <v>Pérdida de información de la compañía 
Sanciones</v>
          </cell>
          <cell r="F20">
            <v>1</v>
          </cell>
          <cell r="G20" t="str">
            <v>RARA VEZ</v>
          </cell>
        </row>
        <row r="21">
          <cell r="C21" t="str">
            <v>Omisión  de las formalidades legales en las diferentes etapas contractuales derivadas de la prestación del servicio</v>
          </cell>
          <cell r="D21" t="str">
            <v>Intereses particulares
Recepción de bienes y/o servicios no ejecutados
Vulneración del principio de transparencia
Cohecho</v>
          </cell>
          <cell r="E21" t="str">
            <v xml:space="preserve">Demandas
Insatisfacción de las necesidades del cliente
Responsabilidades legales y económicas de la Entidad
Incumplimiento de metas y objetivos institucionales 
Imagen institucional afectada </v>
          </cell>
          <cell r="F21">
            <v>1</v>
          </cell>
          <cell r="G21" t="str">
            <v>RARA VEZ</v>
          </cell>
        </row>
        <row r="22">
          <cell r="C22" t="str">
            <v xml:space="preserve">Interpretaciones parcializadas en favor de intereses particulares en los procesos disciplinarios o de convivencia </v>
          </cell>
          <cell r="D22" t="str">
            <v>Intereses particulares
Cohecho</v>
          </cell>
          <cell r="E22" t="str">
            <v>Implicaciones judiciales y disciplinarias</v>
          </cell>
          <cell r="F22">
            <v>1</v>
          </cell>
          <cell r="G22" t="str">
            <v>RARA VEZ</v>
          </cell>
        </row>
        <row r="23">
          <cell r="C23" t="str">
            <v>Incumplimiento de la legislación y la normatividad aplicable a los procesos de la Entidad en favor propio o de un tercero</v>
          </cell>
          <cell r="D23" t="str">
            <v>Intereses particulares
Conductas dolosas
Cohecho</v>
          </cell>
          <cell r="E23" t="str">
            <v>Implicaciones judiciales y disciplinarias
Afectación de la imagen institucional
Sanciones
Interrupción de las actividades comerciales</v>
          </cell>
          <cell r="F23">
            <v>1</v>
          </cell>
          <cell r="G23" t="str">
            <v>RARA VEZ</v>
          </cell>
        </row>
        <row r="24">
          <cell r="C24" t="str">
            <v>No denunciar o reportar acciones que vayan en contra de las póliticas de la Entidad</v>
          </cell>
          <cell r="D24" t="str">
            <v>Intereses particulares
Conductas dolosas
Influencia de un tercero</v>
          </cell>
          <cell r="E24" t="str">
            <v>Implicaciones judiciales y disciplinarias</v>
          </cell>
          <cell r="F24">
            <v>1</v>
          </cell>
          <cell r="G24" t="str">
            <v>RARA VEZ</v>
          </cell>
        </row>
        <row r="25">
          <cell r="C25">
            <v>0</v>
          </cell>
          <cell r="D25">
            <v>0</v>
          </cell>
          <cell r="E25">
            <v>0</v>
          </cell>
          <cell r="F25">
            <v>0</v>
          </cell>
          <cell r="G25">
            <v>0</v>
          </cell>
        </row>
        <row r="26">
          <cell r="C26">
            <v>0</v>
          </cell>
          <cell r="D26">
            <v>0</v>
          </cell>
          <cell r="E26">
            <v>0</v>
          </cell>
          <cell r="F26">
            <v>0</v>
          </cell>
          <cell r="G26">
            <v>0</v>
          </cell>
        </row>
      </sheetData>
      <sheetData sheetId="1"/>
      <sheetData sheetId="2"/>
      <sheetData sheetId="3"/>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YP48"/>
  <sheetViews>
    <sheetView showGridLines="0" tabSelected="1" zoomScale="85" zoomScaleNormal="85" workbookViewId="0">
      <pane xSplit="2" ySplit="8" topLeftCell="C9" activePane="bottomRight" state="frozen"/>
      <selection pane="topRight" activeCell="C1" sqref="C1"/>
      <selection pane="bottomLeft" activeCell="A9" sqref="A9"/>
      <selection pane="bottomRight" activeCell="D9" sqref="D9:D11"/>
    </sheetView>
  </sheetViews>
  <sheetFormatPr baseColWidth="10" defaultColWidth="0" defaultRowHeight="17.25" x14ac:dyDescent="0.3"/>
  <cols>
    <col min="1" max="1" width="1.625" style="15" customWidth="1"/>
    <col min="2" max="2" width="2.25" style="15" customWidth="1"/>
    <col min="3" max="3" width="19.5" style="15" bestFit="1" customWidth="1"/>
    <col min="4" max="4" width="32.25" style="16" bestFit="1" customWidth="1"/>
    <col min="5" max="5" width="56" style="17" customWidth="1"/>
    <col min="6" max="6" width="33.625" style="18" bestFit="1" customWidth="1"/>
    <col min="7" max="7" width="6" style="19" customWidth="1"/>
    <col min="8" max="8" width="89" style="18" bestFit="1" customWidth="1"/>
    <col min="9" max="9" width="82.875" style="18" bestFit="1" customWidth="1"/>
    <col min="10" max="10" width="16.375" style="19" bestFit="1" customWidth="1"/>
    <col min="11" max="11" width="13.375" style="19" bestFit="1" customWidth="1"/>
    <col min="12" max="12" width="13.125" style="19" bestFit="1" customWidth="1"/>
    <col min="13" max="13" width="13.375" style="19" bestFit="1" customWidth="1"/>
    <col min="14" max="14" width="19.875" style="19" hidden="1" customWidth="1"/>
    <col min="15" max="15" width="31.25" style="18" customWidth="1"/>
    <col min="16" max="16" width="13.875" style="20" bestFit="1" customWidth="1"/>
    <col min="17" max="17" width="13.375" style="20" bestFit="1" customWidth="1"/>
    <col min="18" max="18" width="13.125" style="20" bestFit="1" customWidth="1"/>
    <col min="19" max="19" width="13.375" style="20" bestFit="1" customWidth="1"/>
    <col min="20" max="20" width="0.25" style="20" hidden="1" customWidth="1"/>
    <col min="21" max="21" width="30.75" style="19" bestFit="1" customWidth="1"/>
    <col min="22" max="22" width="16.625" style="21" bestFit="1" customWidth="1"/>
    <col min="23" max="23" width="14.75" style="21" bestFit="1" customWidth="1"/>
    <col min="24" max="24" width="29.75" style="21" bestFit="1" customWidth="1"/>
    <col min="25" max="25" width="39.75" style="18" bestFit="1" customWidth="1"/>
    <col min="26" max="26" width="114.75" style="18" bestFit="1" customWidth="1"/>
    <col min="27" max="27" width="37" style="18" bestFit="1" customWidth="1"/>
    <col min="28" max="28" width="30.375" style="18" bestFit="1" customWidth="1"/>
    <col min="29" max="29" width="27.625" style="18" bestFit="1" customWidth="1"/>
    <col min="30" max="30" width="41.375" style="18" bestFit="1" customWidth="1"/>
    <col min="31" max="31" width="7.375" style="18" bestFit="1" customWidth="1"/>
    <col min="32" max="32" width="11.375" style="15" customWidth="1"/>
    <col min="33" max="666" width="11.375" style="15" hidden="1" customWidth="1"/>
    <col min="667" max="16384" width="11.25" style="15" hidden="1"/>
  </cols>
  <sheetData>
    <row r="1" spans="3:39" ht="18.75" thickTop="1" thickBot="1" x14ac:dyDescent="0.35">
      <c r="C1" s="127" t="s">
        <v>264</v>
      </c>
      <c r="D1" s="125" t="s">
        <v>406</v>
      </c>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t="s">
        <v>408</v>
      </c>
    </row>
    <row r="2" spans="3:39" ht="18.75" thickTop="1" thickBot="1" x14ac:dyDescent="0.35">
      <c r="C2" s="128"/>
      <c r="D2" s="125" t="s">
        <v>401</v>
      </c>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3:39" ht="18.75" thickTop="1" thickBot="1" x14ac:dyDescent="0.35">
      <c r="C3" s="128"/>
      <c r="D3" s="125" t="s">
        <v>407</v>
      </c>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c r="AL3" t="s">
        <v>314</v>
      </c>
      <c r="AM3" t="s">
        <v>22</v>
      </c>
    </row>
    <row r="4" spans="3:39" ht="18.75" thickTop="1" thickBot="1" x14ac:dyDescent="0.35">
      <c r="C4" s="128"/>
      <c r="D4" s="125" t="s">
        <v>402</v>
      </c>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68" t="s">
        <v>409</v>
      </c>
      <c r="AL4" t="s">
        <v>307</v>
      </c>
      <c r="AM4" t="s">
        <v>23</v>
      </c>
    </row>
    <row r="5" spans="3:39" ht="18.75" thickTop="1" x14ac:dyDescent="0.3">
      <c r="C5" s="129"/>
      <c r="D5" s="113" t="s">
        <v>47</v>
      </c>
      <c r="E5" s="113"/>
      <c r="F5" s="113"/>
      <c r="G5" s="113"/>
      <c r="H5" s="113"/>
      <c r="I5" s="113"/>
      <c r="J5" s="126" t="s">
        <v>48</v>
      </c>
      <c r="K5" s="126"/>
      <c r="L5" s="126"/>
      <c r="M5" s="126"/>
      <c r="N5" s="126"/>
      <c r="O5" s="126"/>
      <c r="P5" s="126"/>
      <c r="Q5" s="126"/>
      <c r="R5" s="126"/>
      <c r="S5" s="126"/>
      <c r="T5" s="126"/>
      <c r="U5" s="126"/>
      <c r="V5" s="118" t="s">
        <v>156</v>
      </c>
      <c r="W5" s="118"/>
      <c r="X5" s="118"/>
      <c r="Y5" s="118"/>
      <c r="Z5" s="118"/>
      <c r="AA5" s="118"/>
      <c r="AB5" s="118"/>
      <c r="AC5" s="118"/>
      <c r="AD5" s="118"/>
      <c r="AE5" s="118"/>
      <c r="AL5" t="s">
        <v>304</v>
      </c>
      <c r="AM5" t="s">
        <v>3</v>
      </c>
    </row>
    <row r="6" spans="3:39" x14ac:dyDescent="0.3">
      <c r="C6" s="110" t="s">
        <v>323</v>
      </c>
      <c r="D6" s="110" t="s">
        <v>38</v>
      </c>
      <c r="E6" s="110" t="s">
        <v>39</v>
      </c>
      <c r="F6" s="110" t="s">
        <v>68</v>
      </c>
      <c r="G6" s="113" t="s">
        <v>2</v>
      </c>
      <c r="H6" s="113" t="s">
        <v>40</v>
      </c>
      <c r="I6" s="110" t="s">
        <v>9</v>
      </c>
      <c r="J6" s="119" t="s">
        <v>41</v>
      </c>
      <c r="K6" s="119"/>
      <c r="L6" s="119"/>
      <c r="M6" s="119"/>
      <c r="N6" s="119"/>
      <c r="O6" s="119" t="s">
        <v>97</v>
      </c>
      <c r="P6" s="119"/>
      <c r="Q6" s="119"/>
      <c r="R6" s="119"/>
      <c r="S6" s="119"/>
      <c r="T6" s="119"/>
      <c r="U6" s="119"/>
      <c r="V6" s="118"/>
      <c r="W6" s="118"/>
      <c r="X6" s="118"/>
      <c r="Y6" s="118"/>
      <c r="Z6" s="118"/>
      <c r="AA6" s="118"/>
      <c r="AB6" s="118"/>
      <c r="AC6" s="118"/>
      <c r="AD6" s="118"/>
      <c r="AE6" s="118"/>
      <c r="AL6" t="s">
        <v>301</v>
      </c>
    </row>
    <row r="7" spans="3:39" x14ac:dyDescent="0.3">
      <c r="C7" s="110"/>
      <c r="D7" s="110"/>
      <c r="E7" s="110"/>
      <c r="F7" s="110"/>
      <c r="G7" s="113"/>
      <c r="H7" s="113"/>
      <c r="I7" s="110"/>
      <c r="J7" s="119" t="s">
        <v>42</v>
      </c>
      <c r="K7" s="119"/>
      <c r="L7" s="119"/>
      <c r="M7" s="119"/>
      <c r="N7" s="119"/>
      <c r="O7" s="120" t="s">
        <v>45</v>
      </c>
      <c r="P7" s="119" t="s">
        <v>43</v>
      </c>
      <c r="Q7" s="119"/>
      <c r="R7" s="119"/>
      <c r="S7" s="119"/>
      <c r="T7" s="119"/>
      <c r="U7" s="119"/>
      <c r="V7" s="118" t="s">
        <v>44</v>
      </c>
      <c r="W7" s="118"/>
      <c r="X7" s="118"/>
      <c r="Y7" s="118"/>
      <c r="Z7" s="118"/>
      <c r="AA7" s="118"/>
      <c r="AB7" s="118"/>
      <c r="AC7" s="118"/>
      <c r="AD7" s="118"/>
      <c r="AE7" s="118"/>
      <c r="AL7" t="s">
        <v>315</v>
      </c>
    </row>
    <row r="8" spans="3:39" ht="75" x14ac:dyDescent="0.3">
      <c r="C8" s="110"/>
      <c r="D8" s="110"/>
      <c r="E8" s="110"/>
      <c r="F8" s="110"/>
      <c r="G8" s="113"/>
      <c r="H8" s="113"/>
      <c r="I8" s="110"/>
      <c r="J8" s="53" t="s">
        <v>10</v>
      </c>
      <c r="K8" s="53" t="s">
        <v>403</v>
      </c>
      <c r="L8" s="24" t="s">
        <v>11</v>
      </c>
      <c r="M8" s="24" t="s">
        <v>403</v>
      </c>
      <c r="N8" s="24" t="s">
        <v>405</v>
      </c>
      <c r="O8" s="121"/>
      <c r="P8" s="24" t="s">
        <v>10</v>
      </c>
      <c r="Q8" s="53" t="s">
        <v>403</v>
      </c>
      <c r="R8" s="24" t="s">
        <v>11</v>
      </c>
      <c r="S8" s="24" t="s">
        <v>403</v>
      </c>
      <c r="T8" s="24" t="s">
        <v>405</v>
      </c>
      <c r="U8" s="24" t="s">
        <v>45</v>
      </c>
      <c r="V8" s="27" t="s">
        <v>65</v>
      </c>
      <c r="W8" s="27" t="s">
        <v>66</v>
      </c>
      <c r="X8" s="27" t="s">
        <v>322</v>
      </c>
      <c r="Y8" s="28" t="s">
        <v>321</v>
      </c>
      <c r="Z8" s="28" t="s">
        <v>319</v>
      </c>
      <c r="AA8" s="28" t="s">
        <v>318</v>
      </c>
      <c r="AB8" s="28" t="s">
        <v>79</v>
      </c>
      <c r="AC8" s="28" t="s">
        <v>320</v>
      </c>
      <c r="AD8" s="28" t="s">
        <v>46</v>
      </c>
      <c r="AE8" s="28" t="s">
        <v>160</v>
      </c>
    </row>
    <row r="9" spans="3:39" ht="69" x14ac:dyDescent="0.3">
      <c r="C9" s="76" t="s">
        <v>324</v>
      </c>
      <c r="D9" s="78" t="s">
        <v>424</v>
      </c>
      <c r="E9" s="86" t="s">
        <v>376</v>
      </c>
      <c r="F9" s="26" t="s">
        <v>166</v>
      </c>
      <c r="G9" s="25" t="s">
        <v>155</v>
      </c>
      <c r="H9" s="26" t="s">
        <v>157</v>
      </c>
      <c r="I9" s="26" t="s">
        <v>158</v>
      </c>
      <c r="J9" s="54" t="s">
        <v>307</v>
      </c>
      <c r="K9" s="29">
        <f>IF(J9=$AL$3,5,(IF(J9=$AL$4,4,IF(J9=$AL$5,3,(IF(J9=$AL$6,2,1))))))</f>
        <v>4</v>
      </c>
      <c r="L9" s="55" t="s">
        <v>3</v>
      </c>
      <c r="M9" s="29">
        <f>IF(L9=$AM$3,3,(IF(L9=$AM$4,2,1)))</f>
        <v>1</v>
      </c>
      <c r="N9" s="29" t="str">
        <f>CONCATENATE(K9,M9)</f>
        <v>41</v>
      </c>
      <c r="O9" s="67" t="str">
        <f>VLOOKUP(N9,'Tabla de Valoracion'!$I$11:$K$25,3,FALSE)</f>
        <v>ZONA DE RIESGO ALTA</v>
      </c>
      <c r="P9" s="54" t="s">
        <v>301</v>
      </c>
      <c r="Q9" s="29">
        <f>IF(P9=$AL$3,5,(IF(P9=$AL$4,4,IF(P9=$AL$5,3,(IF(P9=$AL$6,2,1))))))</f>
        <v>2</v>
      </c>
      <c r="R9" s="55" t="s">
        <v>3</v>
      </c>
      <c r="S9" s="29">
        <f>IF(R9=$AM$3,3,(IF(R9=$AM$4,2,1)))</f>
        <v>1</v>
      </c>
      <c r="T9" s="29" t="str">
        <f>CONCATENATE(Q9,S9)</f>
        <v>21</v>
      </c>
      <c r="U9" s="67" t="str">
        <f>VLOOKUP(T9,'Tabla de Valoracion'!$I$11:$K$25,3,FALSE)</f>
        <v>ZONA DE RIESGO BAJA</v>
      </c>
      <c r="V9" s="32">
        <v>44562</v>
      </c>
      <c r="W9" s="32">
        <v>44926</v>
      </c>
      <c r="X9" s="59" t="s">
        <v>329</v>
      </c>
      <c r="Y9" s="57" t="s">
        <v>162</v>
      </c>
      <c r="Z9" s="57" t="s">
        <v>326</v>
      </c>
      <c r="AA9" s="57" t="s">
        <v>410</v>
      </c>
      <c r="AB9" s="57" t="s">
        <v>332</v>
      </c>
      <c r="AC9" s="57" t="s">
        <v>339</v>
      </c>
      <c r="AD9" s="57" t="s">
        <v>163</v>
      </c>
      <c r="AE9" s="30">
        <v>1</v>
      </c>
    </row>
    <row r="10" spans="3:39" ht="51.75" x14ac:dyDescent="0.3">
      <c r="C10" s="77"/>
      <c r="D10" s="78"/>
      <c r="E10" s="87"/>
      <c r="F10" s="26" t="s">
        <v>165</v>
      </c>
      <c r="G10" s="25" t="s">
        <v>144</v>
      </c>
      <c r="H10" s="26" t="s">
        <v>161</v>
      </c>
      <c r="I10" s="26" t="s">
        <v>159</v>
      </c>
      <c r="J10" s="54" t="s">
        <v>304</v>
      </c>
      <c r="K10" s="29">
        <f>IF(J10=$AL$3,5,(IF(J10=$AL$4,4,IF(J10=$AL$5,3,(IF(J10=$AL$6,2,1))))))</f>
        <v>3</v>
      </c>
      <c r="L10" s="55" t="s">
        <v>23</v>
      </c>
      <c r="M10" s="29">
        <f t="shared" ref="M10:M36" si="0">IF(L10=$AM$3,3,(IF(L10=$AM$4,2,1)))</f>
        <v>2</v>
      </c>
      <c r="N10" s="29" t="str">
        <f>CONCATENATE(K10,M10)</f>
        <v>32</v>
      </c>
      <c r="O10" s="67" t="str">
        <f>VLOOKUP(N10,'Tabla de Valoracion'!$I$11:$K$25,3,FALSE)</f>
        <v>ZONA DE RIESGO ALTA</v>
      </c>
      <c r="P10" s="54" t="s">
        <v>301</v>
      </c>
      <c r="Q10" s="29">
        <f>IF(P10=$AL$3,5,(IF(P10=$AL$4,4,IF(P10=$AL$5,3,(IF(P10=$AL$6,2,1))))))</f>
        <v>2</v>
      </c>
      <c r="R10" s="55" t="s">
        <v>23</v>
      </c>
      <c r="S10" s="29">
        <f t="shared" ref="S10:S36" si="1">IF(R10=$AM$3,3,(IF(R10=$AM$4,2,1)))</f>
        <v>2</v>
      </c>
      <c r="T10" s="29" t="str">
        <f>CONCATENATE(Q10,S10)</f>
        <v>22</v>
      </c>
      <c r="U10" s="67" t="str">
        <f>VLOOKUP(T10,'Tabla de Valoracion'!$I$11:$K$25,3,FALSE)</f>
        <v>ZONA DE RIESGO MODERADA</v>
      </c>
      <c r="V10" s="32">
        <v>44562</v>
      </c>
      <c r="W10" s="32">
        <v>44926</v>
      </c>
      <c r="X10" s="59" t="s">
        <v>325</v>
      </c>
      <c r="Y10" s="57" t="s">
        <v>330</v>
      </c>
      <c r="Z10" s="57" t="s">
        <v>331</v>
      </c>
      <c r="AA10" s="57" t="s">
        <v>410</v>
      </c>
      <c r="AB10" s="57" t="s">
        <v>327</v>
      </c>
      <c r="AC10" s="57" t="s">
        <v>338</v>
      </c>
      <c r="AD10" s="57" t="s">
        <v>337</v>
      </c>
      <c r="AE10" s="30">
        <v>1</v>
      </c>
    </row>
    <row r="11" spans="3:39" ht="51.75" x14ac:dyDescent="0.3">
      <c r="C11" s="77"/>
      <c r="D11" s="78"/>
      <c r="E11" s="87"/>
      <c r="F11" s="26" t="s">
        <v>164</v>
      </c>
      <c r="G11" s="25" t="s">
        <v>145</v>
      </c>
      <c r="H11" s="26" t="s">
        <v>168</v>
      </c>
      <c r="I11" s="26" t="s">
        <v>169</v>
      </c>
      <c r="J11" s="54" t="s">
        <v>304</v>
      </c>
      <c r="K11" s="29">
        <f t="shared" ref="K11:K36" si="2">IF(J11=$AL$3,5,(IF(J11=$AL$4,4,IF(J11=$AL$5,3,(IF(J11=$AL$6,2,1))))))</f>
        <v>3</v>
      </c>
      <c r="L11" s="55" t="s">
        <v>3</v>
      </c>
      <c r="M11" s="29">
        <f t="shared" si="0"/>
        <v>1</v>
      </c>
      <c r="N11" s="29" t="str">
        <f>CONCATENATE(K11,M11)</f>
        <v>31</v>
      </c>
      <c r="O11" s="67" t="str">
        <f>VLOOKUP(N11,'Tabla de Valoracion'!$I$11:$K$25,3,FALSE)</f>
        <v>ZONA DE RIESGO MODERADA</v>
      </c>
      <c r="P11" s="54" t="s">
        <v>315</v>
      </c>
      <c r="Q11" s="29">
        <f t="shared" ref="Q11:Q36" si="3">IF(P11=$AL$3,5,(IF(P11=$AL$4,4,IF(P11=$AL$5,3,(IF(P11=$AL$6,2,1))))))</f>
        <v>1</v>
      </c>
      <c r="R11" s="55" t="s">
        <v>3</v>
      </c>
      <c r="S11" s="29">
        <f t="shared" si="1"/>
        <v>1</v>
      </c>
      <c r="T11" s="29" t="str">
        <f>CONCATENATE(Q11,S11)</f>
        <v>11</v>
      </c>
      <c r="U11" s="67" t="str">
        <f>VLOOKUP(T11,'Tabla de Valoracion'!$I$11:$K$25,3,FALSE)</f>
        <v>ZONA DE RIESGO BAJA</v>
      </c>
      <c r="V11" s="32">
        <v>44562</v>
      </c>
      <c r="W11" s="32">
        <v>44926</v>
      </c>
      <c r="X11" s="59" t="s">
        <v>334</v>
      </c>
      <c r="Y11" s="57" t="s">
        <v>333</v>
      </c>
      <c r="Z11" s="57" t="s">
        <v>335</v>
      </c>
      <c r="AA11" s="57" t="s">
        <v>410</v>
      </c>
      <c r="AB11" s="57" t="s">
        <v>333</v>
      </c>
      <c r="AC11" s="57" t="s">
        <v>336</v>
      </c>
      <c r="AD11" s="57" t="s">
        <v>170</v>
      </c>
      <c r="AE11" s="31">
        <v>1</v>
      </c>
    </row>
    <row r="12" spans="3:39" ht="69" x14ac:dyDescent="0.3">
      <c r="C12" s="77"/>
      <c r="D12" s="78"/>
      <c r="E12" s="87"/>
      <c r="F12" s="26" t="s">
        <v>171</v>
      </c>
      <c r="G12" s="25" t="s">
        <v>142</v>
      </c>
      <c r="H12" s="26" t="s">
        <v>313</v>
      </c>
      <c r="I12" s="26" t="s">
        <v>173</v>
      </c>
      <c r="J12" s="54" t="s">
        <v>301</v>
      </c>
      <c r="K12" s="29">
        <f t="shared" si="2"/>
        <v>2</v>
      </c>
      <c r="L12" s="55" t="s">
        <v>23</v>
      </c>
      <c r="M12" s="29">
        <f t="shared" si="0"/>
        <v>2</v>
      </c>
      <c r="N12" s="29" t="str">
        <f t="shared" ref="N12:N36" si="4">CONCATENATE(K12,M12)</f>
        <v>22</v>
      </c>
      <c r="O12" s="67" t="str">
        <f>VLOOKUP(N12,'Tabla de Valoracion'!$I$11:$K$25,3,FALSE)</f>
        <v>ZONA DE RIESGO MODERADA</v>
      </c>
      <c r="P12" s="54" t="s">
        <v>315</v>
      </c>
      <c r="Q12" s="29">
        <f t="shared" si="3"/>
        <v>1</v>
      </c>
      <c r="R12" s="55" t="s">
        <v>23</v>
      </c>
      <c r="S12" s="29">
        <f t="shared" si="1"/>
        <v>2</v>
      </c>
      <c r="T12" s="29" t="str">
        <f t="shared" ref="T12:T14" si="5">CONCATENATE(Q12,S12)</f>
        <v>12</v>
      </c>
      <c r="U12" s="67" t="str">
        <f>VLOOKUP(T12,'Tabla de Valoracion'!$I$11:$K$25,3,FALSE)</f>
        <v>ZONA DE RIESGO BAJA</v>
      </c>
      <c r="V12" s="32">
        <v>44562</v>
      </c>
      <c r="W12" s="32">
        <v>44926</v>
      </c>
      <c r="X12" s="59" t="s">
        <v>341</v>
      </c>
      <c r="Y12" s="57" t="s">
        <v>340</v>
      </c>
      <c r="Z12" s="57" t="s">
        <v>342</v>
      </c>
      <c r="AA12" s="57" t="s">
        <v>410</v>
      </c>
      <c r="AB12" s="57" t="s">
        <v>343</v>
      </c>
      <c r="AC12" s="57" t="s">
        <v>339</v>
      </c>
      <c r="AD12" s="57" t="s">
        <v>175</v>
      </c>
      <c r="AE12" s="23" t="s">
        <v>174</v>
      </c>
    </row>
    <row r="13" spans="3:39" ht="34.5" x14ac:dyDescent="0.3">
      <c r="C13" s="77"/>
      <c r="D13" s="78"/>
      <c r="E13" s="88"/>
      <c r="F13" s="26" t="s">
        <v>167</v>
      </c>
      <c r="G13" s="25" t="s">
        <v>143</v>
      </c>
      <c r="H13" s="26" t="s">
        <v>172</v>
      </c>
      <c r="I13" s="26" t="s">
        <v>158</v>
      </c>
      <c r="J13" s="54" t="s">
        <v>315</v>
      </c>
      <c r="K13" s="29">
        <f t="shared" si="2"/>
        <v>1</v>
      </c>
      <c r="L13" s="55" t="s">
        <v>23</v>
      </c>
      <c r="M13" s="29">
        <f t="shared" si="0"/>
        <v>2</v>
      </c>
      <c r="N13" s="29" t="str">
        <f t="shared" si="4"/>
        <v>12</v>
      </c>
      <c r="O13" s="67" t="str">
        <f>VLOOKUP(N13,'Tabla de Valoracion'!$I$11:$K$25,3,FALSE)</f>
        <v>ZONA DE RIESGO BAJA</v>
      </c>
      <c r="P13" s="54" t="s">
        <v>315</v>
      </c>
      <c r="Q13" s="29">
        <f t="shared" si="3"/>
        <v>1</v>
      </c>
      <c r="R13" s="55" t="s">
        <v>23</v>
      </c>
      <c r="S13" s="29">
        <f t="shared" si="1"/>
        <v>2</v>
      </c>
      <c r="T13" s="29" t="str">
        <f t="shared" si="5"/>
        <v>12</v>
      </c>
      <c r="U13" s="67" t="str">
        <f>VLOOKUP(T13,'Tabla de Valoracion'!$I$11:$K$25,3,FALSE)</f>
        <v>ZONA DE RIESGO BAJA</v>
      </c>
      <c r="V13" s="32">
        <v>44562</v>
      </c>
      <c r="W13" s="32">
        <v>44926</v>
      </c>
      <c r="X13" s="59" t="s">
        <v>344</v>
      </c>
      <c r="Y13" s="23" t="s">
        <v>176</v>
      </c>
      <c r="Z13" s="23" t="s">
        <v>345</v>
      </c>
      <c r="AA13" s="57" t="s">
        <v>410</v>
      </c>
      <c r="AB13" s="23" t="s">
        <v>177</v>
      </c>
      <c r="AC13" s="23" t="s">
        <v>336</v>
      </c>
      <c r="AD13" s="23" t="s">
        <v>178</v>
      </c>
      <c r="AE13" s="31">
        <v>1</v>
      </c>
    </row>
    <row r="14" spans="3:39" ht="34.5" x14ac:dyDescent="0.3">
      <c r="C14" s="77"/>
      <c r="D14" s="78" t="s">
        <v>423</v>
      </c>
      <c r="E14" s="112" t="s">
        <v>179</v>
      </c>
      <c r="F14" s="26" t="s">
        <v>180</v>
      </c>
      <c r="G14" s="79" t="s">
        <v>147</v>
      </c>
      <c r="H14" s="115" t="s">
        <v>182</v>
      </c>
      <c r="I14" s="115" t="s">
        <v>158</v>
      </c>
      <c r="J14" s="101" t="s">
        <v>315</v>
      </c>
      <c r="K14" s="122">
        <f t="shared" si="2"/>
        <v>1</v>
      </c>
      <c r="L14" s="104" t="s">
        <v>22</v>
      </c>
      <c r="M14" s="122">
        <f t="shared" si="0"/>
        <v>3</v>
      </c>
      <c r="N14" s="122" t="str">
        <f t="shared" si="4"/>
        <v>13</v>
      </c>
      <c r="O14" s="107" t="str">
        <f>VLOOKUP(N14,'Tabla de Valoracion'!$I$11:$K$25,3,FALSE)</f>
        <v>ZONA DE RIESGO BAJA</v>
      </c>
      <c r="P14" s="101" t="s">
        <v>315</v>
      </c>
      <c r="Q14" s="122">
        <f t="shared" si="3"/>
        <v>1</v>
      </c>
      <c r="R14" s="104" t="s">
        <v>22</v>
      </c>
      <c r="S14" s="122">
        <f t="shared" si="1"/>
        <v>3</v>
      </c>
      <c r="T14" s="122" t="str">
        <f t="shared" si="5"/>
        <v>13</v>
      </c>
      <c r="U14" s="107" t="str">
        <f>VLOOKUP(T14,'Tabla de Valoracion'!$I$11:$K$25,3,FALSE)</f>
        <v>ZONA DE RIESGO BAJA</v>
      </c>
      <c r="V14" s="89">
        <v>44562</v>
      </c>
      <c r="W14" s="89">
        <v>44926</v>
      </c>
      <c r="X14" s="72" t="s">
        <v>346</v>
      </c>
      <c r="Y14" s="82" t="s">
        <v>347</v>
      </c>
      <c r="Z14" s="82" t="s">
        <v>348</v>
      </c>
      <c r="AA14" s="82" t="s">
        <v>410</v>
      </c>
      <c r="AB14" s="82" t="s">
        <v>349</v>
      </c>
      <c r="AC14" s="82" t="s">
        <v>328</v>
      </c>
      <c r="AD14" s="82" t="s">
        <v>350</v>
      </c>
      <c r="AE14" s="80">
        <v>1</v>
      </c>
    </row>
    <row r="15" spans="3:39" x14ac:dyDescent="0.3">
      <c r="C15" s="77"/>
      <c r="D15" s="78"/>
      <c r="E15" s="112"/>
      <c r="F15" s="26" t="s">
        <v>183</v>
      </c>
      <c r="G15" s="79"/>
      <c r="H15" s="115"/>
      <c r="I15" s="115"/>
      <c r="J15" s="103"/>
      <c r="K15" s="124"/>
      <c r="L15" s="106"/>
      <c r="M15" s="124"/>
      <c r="N15" s="124"/>
      <c r="O15" s="109"/>
      <c r="P15" s="103"/>
      <c r="Q15" s="124"/>
      <c r="R15" s="106"/>
      <c r="S15" s="124"/>
      <c r="T15" s="124"/>
      <c r="U15" s="109"/>
      <c r="V15" s="91"/>
      <c r="W15" s="91"/>
      <c r="X15" s="74"/>
      <c r="Y15" s="81"/>
      <c r="Z15" s="81"/>
      <c r="AA15" s="81"/>
      <c r="AB15" s="81"/>
      <c r="AC15" s="81"/>
      <c r="AD15" s="81"/>
      <c r="AE15" s="81"/>
    </row>
    <row r="16" spans="3:39" ht="34.5" x14ac:dyDescent="0.3">
      <c r="C16" s="77"/>
      <c r="D16" s="78"/>
      <c r="E16" s="112"/>
      <c r="F16" s="26" t="s">
        <v>181</v>
      </c>
      <c r="G16" s="25" t="s">
        <v>148</v>
      </c>
      <c r="H16" s="26" t="s">
        <v>184</v>
      </c>
      <c r="I16" s="26" t="s">
        <v>185</v>
      </c>
      <c r="J16" s="54" t="s">
        <v>307</v>
      </c>
      <c r="K16" s="29">
        <f t="shared" si="2"/>
        <v>4</v>
      </c>
      <c r="L16" s="55" t="s">
        <v>23</v>
      </c>
      <c r="M16" s="29">
        <f t="shared" si="0"/>
        <v>2</v>
      </c>
      <c r="N16" s="29" t="str">
        <f t="shared" si="4"/>
        <v>42</v>
      </c>
      <c r="O16" s="67" t="str">
        <f>VLOOKUP(N16,'Tabla de Valoracion'!$I$11:$K$25,3,FALSE)</f>
        <v>ZONA DE RIESGO EXTREMA</v>
      </c>
      <c r="P16" s="54" t="s">
        <v>301</v>
      </c>
      <c r="Q16" s="29">
        <f t="shared" si="3"/>
        <v>2</v>
      </c>
      <c r="R16" s="55" t="s">
        <v>23</v>
      </c>
      <c r="S16" s="29">
        <f t="shared" si="1"/>
        <v>2</v>
      </c>
      <c r="T16" s="29" t="str">
        <f t="shared" ref="T16:T17" si="6">CONCATENATE(Q16,S16)</f>
        <v>22</v>
      </c>
      <c r="U16" s="67" t="str">
        <f>VLOOKUP(T16,'Tabla de Valoracion'!$I$11:$K$25,3,FALSE)</f>
        <v>ZONA DE RIESGO MODERADA</v>
      </c>
      <c r="V16" s="32">
        <v>44562</v>
      </c>
      <c r="W16" s="32">
        <v>44926</v>
      </c>
      <c r="X16" s="59" t="s">
        <v>351</v>
      </c>
      <c r="Y16" s="57" t="s">
        <v>352</v>
      </c>
      <c r="Z16" s="57" t="s">
        <v>353</v>
      </c>
      <c r="AA16" s="57" t="s">
        <v>410</v>
      </c>
      <c r="AB16" s="57" t="s">
        <v>354</v>
      </c>
      <c r="AC16" s="57" t="s">
        <v>328</v>
      </c>
      <c r="AD16" s="60" t="s">
        <v>350</v>
      </c>
      <c r="AE16" s="58">
        <v>1</v>
      </c>
    </row>
    <row r="17" spans="1:666" x14ac:dyDescent="0.3">
      <c r="C17" s="77"/>
      <c r="D17" s="78" t="s">
        <v>154</v>
      </c>
      <c r="E17" s="112" t="s">
        <v>186</v>
      </c>
      <c r="F17" s="26" t="s">
        <v>181</v>
      </c>
      <c r="G17" s="79" t="s">
        <v>149</v>
      </c>
      <c r="H17" s="115" t="s">
        <v>388</v>
      </c>
      <c r="I17" s="115" t="s">
        <v>187</v>
      </c>
      <c r="J17" s="101" t="s">
        <v>301</v>
      </c>
      <c r="K17" s="122">
        <f t="shared" si="2"/>
        <v>2</v>
      </c>
      <c r="L17" s="104" t="s">
        <v>22</v>
      </c>
      <c r="M17" s="122">
        <f t="shared" si="0"/>
        <v>3</v>
      </c>
      <c r="N17" s="122" t="str">
        <f t="shared" si="4"/>
        <v>23</v>
      </c>
      <c r="O17" s="107" t="str">
        <f>VLOOKUP(N17,'Tabla de Valoracion'!$I$11:$K$25,3,FALSE)</f>
        <v>ZONA DE RIESGO MODERADA</v>
      </c>
      <c r="P17" s="101" t="s">
        <v>315</v>
      </c>
      <c r="Q17" s="122">
        <f t="shared" si="3"/>
        <v>1</v>
      </c>
      <c r="R17" s="104" t="s">
        <v>22</v>
      </c>
      <c r="S17" s="122">
        <f t="shared" si="1"/>
        <v>3</v>
      </c>
      <c r="T17" s="122" t="str">
        <f t="shared" si="6"/>
        <v>13</v>
      </c>
      <c r="U17" s="107" t="str">
        <f>VLOOKUP(T17,'Tabla de Valoracion'!$I$11:$K$25,3,FALSE)</f>
        <v>ZONA DE RIESGO BAJA</v>
      </c>
      <c r="V17" s="89">
        <v>44562</v>
      </c>
      <c r="W17" s="89">
        <v>44926</v>
      </c>
      <c r="X17" s="72" t="s">
        <v>389</v>
      </c>
      <c r="Y17" s="82" t="s">
        <v>392</v>
      </c>
      <c r="Z17" s="82" t="s">
        <v>390</v>
      </c>
      <c r="AA17" s="82" t="s">
        <v>411</v>
      </c>
      <c r="AB17" s="82" t="s">
        <v>391</v>
      </c>
      <c r="AC17" s="82" t="s">
        <v>375</v>
      </c>
      <c r="AD17" s="82" t="s">
        <v>393</v>
      </c>
      <c r="AE17" s="82"/>
    </row>
    <row r="18" spans="1:666" x14ac:dyDescent="0.3">
      <c r="C18" s="77"/>
      <c r="D18" s="78"/>
      <c r="E18" s="112"/>
      <c r="F18" s="26" t="s">
        <v>183</v>
      </c>
      <c r="G18" s="79"/>
      <c r="H18" s="115"/>
      <c r="I18" s="115"/>
      <c r="J18" s="102"/>
      <c r="K18" s="123"/>
      <c r="L18" s="105"/>
      <c r="M18" s="123"/>
      <c r="N18" s="123"/>
      <c r="O18" s="108"/>
      <c r="P18" s="102"/>
      <c r="Q18" s="123"/>
      <c r="R18" s="105"/>
      <c r="S18" s="123"/>
      <c r="T18" s="123"/>
      <c r="U18" s="108"/>
      <c r="V18" s="90"/>
      <c r="W18" s="90"/>
      <c r="X18" s="73"/>
      <c r="Y18" s="83"/>
      <c r="Z18" s="83"/>
      <c r="AA18" s="83"/>
      <c r="AB18" s="83"/>
      <c r="AC18" s="83"/>
      <c r="AD18" s="83"/>
      <c r="AE18" s="83"/>
    </row>
    <row r="19" spans="1:666" ht="34.5" x14ac:dyDescent="0.3">
      <c r="C19" s="77"/>
      <c r="D19" s="78"/>
      <c r="E19" s="112"/>
      <c r="F19" s="26" t="s">
        <v>180</v>
      </c>
      <c r="G19" s="79"/>
      <c r="H19" s="115"/>
      <c r="I19" s="115"/>
      <c r="J19" s="103"/>
      <c r="K19" s="124"/>
      <c r="L19" s="106"/>
      <c r="M19" s="124"/>
      <c r="N19" s="124"/>
      <c r="O19" s="109"/>
      <c r="P19" s="103"/>
      <c r="Q19" s="124"/>
      <c r="R19" s="106"/>
      <c r="S19" s="124"/>
      <c r="T19" s="124"/>
      <c r="U19" s="109"/>
      <c r="V19" s="91"/>
      <c r="W19" s="91"/>
      <c r="X19" s="74"/>
      <c r="Y19" s="81"/>
      <c r="Z19" s="81"/>
      <c r="AA19" s="81"/>
      <c r="AB19" s="81"/>
      <c r="AC19" s="81"/>
      <c r="AD19" s="81"/>
      <c r="AE19" s="81"/>
    </row>
    <row r="20" spans="1:666" ht="34.5" x14ac:dyDescent="0.3">
      <c r="C20" s="77"/>
      <c r="D20" s="78" t="s">
        <v>425</v>
      </c>
      <c r="E20" s="112" t="s">
        <v>188</v>
      </c>
      <c r="F20" s="26" t="s">
        <v>189</v>
      </c>
      <c r="G20" s="79" t="s">
        <v>150</v>
      </c>
      <c r="H20" s="115" t="s">
        <v>394</v>
      </c>
      <c r="I20" s="115" t="s">
        <v>190</v>
      </c>
      <c r="J20" s="101" t="s">
        <v>315</v>
      </c>
      <c r="K20" s="122">
        <f t="shared" si="2"/>
        <v>1</v>
      </c>
      <c r="L20" s="104" t="s">
        <v>22</v>
      </c>
      <c r="M20" s="122">
        <f t="shared" si="0"/>
        <v>3</v>
      </c>
      <c r="N20" s="122" t="str">
        <f t="shared" si="4"/>
        <v>13</v>
      </c>
      <c r="O20" s="107" t="str">
        <f>VLOOKUP(N20,'Tabla de Valoracion'!$I$11:$K$25,3,FALSE)</f>
        <v>ZONA DE RIESGO BAJA</v>
      </c>
      <c r="P20" s="101" t="s">
        <v>315</v>
      </c>
      <c r="Q20" s="122">
        <f t="shared" si="3"/>
        <v>1</v>
      </c>
      <c r="R20" s="104" t="s">
        <v>22</v>
      </c>
      <c r="S20" s="122">
        <f t="shared" si="1"/>
        <v>3</v>
      </c>
      <c r="T20" s="122" t="str">
        <f t="shared" ref="T20" si="7">CONCATENATE(Q20,S20)</f>
        <v>13</v>
      </c>
      <c r="U20" s="107" t="str">
        <f>VLOOKUP(T20,'Tabla de Valoracion'!$I$11:$K$25,3,FALSE)</f>
        <v>ZONA DE RIESGO BAJA</v>
      </c>
      <c r="V20" s="89">
        <v>44562</v>
      </c>
      <c r="W20" s="89">
        <v>44926</v>
      </c>
      <c r="X20" s="72" t="s">
        <v>396</v>
      </c>
      <c r="Y20" s="82" t="s">
        <v>395</v>
      </c>
      <c r="Z20" s="82" t="s">
        <v>356</v>
      </c>
      <c r="AA20" s="82" t="s">
        <v>410</v>
      </c>
      <c r="AB20" s="82" t="s">
        <v>397</v>
      </c>
      <c r="AC20" s="82" t="s">
        <v>375</v>
      </c>
      <c r="AD20" s="82" t="s">
        <v>398</v>
      </c>
      <c r="AE20" s="75"/>
    </row>
    <row r="21" spans="1:666" x14ac:dyDescent="0.3">
      <c r="C21" s="77"/>
      <c r="D21" s="78"/>
      <c r="E21" s="112"/>
      <c r="F21" s="26" t="s">
        <v>181</v>
      </c>
      <c r="G21" s="79"/>
      <c r="H21" s="115"/>
      <c r="I21" s="115"/>
      <c r="J21" s="102"/>
      <c r="K21" s="123"/>
      <c r="L21" s="105"/>
      <c r="M21" s="123"/>
      <c r="N21" s="123"/>
      <c r="O21" s="108"/>
      <c r="P21" s="102"/>
      <c r="Q21" s="123"/>
      <c r="R21" s="105"/>
      <c r="S21" s="123"/>
      <c r="T21" s="123"/>
      <c r="U21" s="108"/>
      <c r="V21" s="90"/>
      <c r="W21" s="90"/>
      <c r="X21" s="73"/>
      <c r="Y21" s="83"/>
      <c r="Z21" s="83"/>
      <c r="AA21" s="83"/>
      <c r="AB21" s="83"/>
      <c r="AC21" s="83"/>
      <c r="AD21" s="83"/>
      <c r="AE21" s="70"/>
    </row>
    <row r="22" spans="1:666" x14ac:dyDescent="0.3">
      <c r="C22" s="77"/>
      <c r="D22" s="78"/>
      <c r="E22" s="112"/>
      <c r="F22" s="26" t="s">
        <v>183</v>
      </c>
      <c r="G22" s="79"/>
      <c r="H22" s="115"/>
      <c r="I22" s="115"/>
      <c r="J22" s="102"/>
      <c r="K22" s="123"/>
      <c r="L22" s="105"/>
      <c r="M22" s="123"/>
      <c r="N22" s="123"/>
      <c r="O22" s="108"/>
      <c r="P22" s="102"/>
      <c r="Q22" s="123"/>
      <c r="R22" s="105"/>
      <c r="S22" s="123"/>
      <c r="T22" s="123"/>
      <c r="U22" s="108"/>
      <c r="V22" s="90"/>
      <c r="W22" s="90"/>
      <c r="X22" s="73"/>
      <c r="Y22" s="83"/>
      <c r="Z22" s="83"/>
      <c r="AA22" s="83"/>
      <c r="AB22" s="83"/>
      <c r="AC22" s="83"/>
      <c r="AD22" s="83"/>
      <c r="AE22" s="70"/>
    </row>
    <row r="23" spans="1:666" ht="34.5" x14ac:dyDescent="0.3">
      <c r="C23" s="77"/>
      <c r="D23" s="78"/>
      <c r="E23" s="112"/>
      <c r="F23" s="26" t="s">
        <v>180</v>
      </c>
      <c r="G23" s="79"/>
      <c r="H23" s="115"/>
      <c r="I23" s="115"/>
      <c r="J23" s="103"/>
      <c r="K23" s="124"/>
      <c r="L23" s="106"/>
      <c r="M23" s="124"/>
      <c r="N23" s="124"/>
      <c r="O23" s="109"/>
      <c r="P23" s="103"/>
      <c r="Q23" s="124"/>
      <c r="R23" s="106"/>
      <c r="S23" s="124"/>
      <c r="T23" s="124"/>
      <c r="U23" s="109"/>
      <c r="V23" s="91"/>
      <c r="W23" s="91"/>
      <c r="X23" s="74"/>
      <c r="Y23" s="81"/>
      <c r="Z23" s="81"/>
      <c r="AA23" s="81"/>
      <c r="AB23" s="81"/>
      <c r="AC23" s="81"/>
      <c r="AD23" s="81"/>
      <c r="AE23" s="71"/>
    </row>
    <row r="24" spans="1:666" ht="51.75" x14ac:dyDescent="0.3">
      <c r="C24" s="77"/>
      <c r="D24" s="78" t="s">
        <v>421</v>
      </c>
      <c r="E24" s="112" t="s">
        <v>191</v>
      </c>
      <c r="F24" s="26" t="s">
        <v>192</v>
      </c>
      <c r="G24" s="79" t="s">
        <v>151</v>
      </c>
      <c r="H24" s="115" t="s">
        <v>193</v>
      </c>
      <c r="I24" s="115" t="s">
        <v>194</v>
      </c>
      <c r="J24" s="101" t="s">
        <v>315</v>
      </c>
      <c r="K24" s="122">
        <f t="shared" si="2"/>
        <v>1</v>
      </c>
      <c r="L24" s="104" t="s">
        <v>23</v>
      </c>
      <c r="M24" s="122">
        <f t="shared" si="0"/>
        <v>2</v>
      </c>
      <c r="N24" s="122" t="str">
        <f t="shared" si="4"/>
        <v>12</v>
      </c>
      <c r="O24" s="107" t="str">
        <f>VLOOKUP(N24,'Tabla de Valoracion'!$I$11:$K$25,3,FALSE)</f>
        <v>ZONA DE RIESGO BAJA</v>
      </c>
      <c r="P24" s="101" t="s">
        <v>315</v>
      </c>
      <c r="Q24" s="122">
        <f t="shared" si="3"/>
        <v>1</v>
      </c>
      <c r="R24" s="104" t="s">
        <v>23</v>
      </c>
      <c r="S24" s="122">
        <f t="shared" si="1"/>
        <v>2</v>
      </c>
      <c r="T24" s="122" t="str">
        <f t="shared" ref="T24" si="8">CONCATENATE(Q24,S24)</f>
        <v>12</v>
      </c>
      <c r="U24" s="107" t="str">
        <f>VLOOKUP(T24,'Tabla de Valoracion'!$I$11:$K$25,3,FALSE)</f>
        <v>ZONA DE RIESGO BAJA</v>
      </c>
      <c r="V24" s="89">
        <v>44562</v>
      </c>
      <c r="W24" s="89">
        <v>44926</v>
      </c>
      <c r="X24" s="72" t="s">
        <v>355</v>
      </c>
      <c r="Y24" s="82" t="s">
        <v>359</v>
      </c>
      <c r="Z24" s="82" t="s">
        <v>357</v>
      </c>
      <c r="AA24" s="82" t="s">
        <v>411</v>
      </c>
      <c r="AB24" s="57" t="s">
        <v>358</v>
      </c>
      <c r="AC24" s="57" t="s">
        <v>336</v>
      </c>
      <c r="AD24" s="57" t="s">
        <v>361</v>
      </c>
      <c r="AE24" s="31">
        <v>1</v>
      </c>
    </row>
    <row r="25" spans="1:666" ht="51.75" x14ac:dyDescent="0.3">
      <c r="C25" s="77"/>
      <c r="D25" s="78"/>
      <c r="E25" s="112"/>
      <c r="F25" s="26" t="s">
        <v>180</v>
      </c>
      <c r="G25" s="79"/>
      <c r="H25" s="115"/>
      <c r="I25" s="115"/>
      <c r="J25" s="103"/>
      <c r="K25" s="124"/>
      <c r="L25" s="106"/>
      <c r="M25" s="124"/>
      <c r="N25" s="124"/>
      <c r="O25" s="109"/>
      <c r="P25" s="103"/>
      <c r="Q25" s="124"/>
      <c r="R25" s="106"/>
      <c r="S25" s="124"/>
      <c r="T25" s="124"/>
      <c r="U25" s="109"/>
      <c r="V25" s="91"/>
      <c r="W25" s="91"/>
      <c r="X25" s="74"/>
      <c r="Y25" s="81"/>
      <c r="Z25" s="81"/>
      <c r="AA25" s="81"/>
      <c r="AB25" s="17" t="s">
        <v>360</v>
      </c>
      <c r="AC25" s="57" t="s">
        <v>336</v>
      </c>
      <c r="AD25" s="57" t="s">
        <v>362</v>
      </c>
      <c r="AE25" s="31">
        <v>1</v>
      </c>
    </row>
    <row r="26" spans="1:666" s="22" customFormat="1" ht="103.5" x14ac:dyDescent="0.3">
      <c r="A26" s="15"/>
      <c r="B26" s="15"/>
      <c r="C26" s="78" t="s">
        <v>195</v>
      </c>
      <c r="D26" s="78" t="s">
        <v>195</v>
      </c>
      <c r="E26" s="114" t="s">
        <v>316</v>
      </c>
      <c r="F26" s="26" t="s">
        <v>181</v>
      </c>
      <c r="G26" s="79" t="s">
        <v>152</v>
      </c>
      <c r="H26" s="115" t="s">
        <v>196</v>
      </c>
      <c r="I26" s="115" t="s">
        <v>197</v>
      </c>
      <c r="J26" s="101" t="s">
        <v>315</v>
      </c>
      <c r="K26" s="122">
        <f t="shared" si="2"/>
        <v>1</v>
      </c>
      <c r="L26" s="104" t="s">
        <v>23</v>
      </c>
      <c r="M26" s="122">
        <f t="shared" si="0"/>
        <v>2</v>
      </c>
      <c r="N26" s="122" t="str">
        <f t="shared" si="4"/>
        <v>12</v>
      </c>
      <c r="O26" s="107" t="str">
        <f>VLOOKUP(N26,'Tabla de Valoracion'!$I$11:$K$25,3,FALSE)</f>
        <v>ZONA DE RIESGO BAJA</v>
      </c>
      <c r="P26" s="101" t="s">
        <v>315</v>
      </c>
      <c r="Q26" s="122">
        <f t="shared" si="3"/>
        <v>1</v>
      </c>
      <c r="R26" s="104" t="s">
        <v>23</v>
      </c>
      <c r="S26" s="122">
        <f t="shared" si="1"/>
        <v>2</v>
      </c>
      <c r="T26" s="122" t="str">
        <f t="shared" ref="T26" si="9">CONCATENATE(Q26,S26)</f>
        <v>12</v>
      </c>
      <c r="U26" s="107" t="str">
        <f>VLOOKUP(T26,'Tabla de Valoracion'!$I$11:$K$25,3,FALSE)</f>
        <v>ZONA DE RIESGO BAJA</v>
      </c>
      <c r="V26" s="32">
        <v>44562</v>
      </c>
      <c r="W26" s="32">
        <v>44926</v>
      </c>
      <c r="X26" s="72" t="s">
        <v>380</v>
      </c>
      <c r="Y26" s="23" t="s">
        <v>377</v>
      </c>
      <c r="Z26" s="75" t="s">
        <v>381</v>
      </c>
      <c r="AA26" s="75" t="s">
        <v>412</v>
      </c>
      <c r="AB26" s="23" t="s">
        <v>382</v>
      </c>
      <c r="AC26" s="23" t="s">
        <v>336</v>
      </c>
      <c r="AD26" s="57" t="s">
        <v>385</v>
      </c>
      <c r="AE26" s="31">
        <v>1</v>
      </c>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row>
    <row r="27" spans="1:666" s="22" customFormat="1" ht="86.25" x14ac:dyDescent="0.3">
      <c r="A27" s="15"/>
      <c r="B27" s="15"/>
      <c r="C27" s="78"/>
      <c r="D27" s="78"/>
      <c r="E27" s="114"/>
      <c r="F27" s="26" t="s">
        <v>183</v>
      </c>
      <c r="G27" s="79"/>
      <c r="H27" s="115"/>
      <c r="I27" s="115"/>
      <c r="J27" s="102"/>
      <c r="K27" s="123"/>
      <c r="L27" s="105"/>
      <c r="M27" s="123"/>
      <c r="N27" s="123"/>
      <c r="O27" s="108"/>
      <c r="P27" s="102"/>
      <c r="Q27" s="123"/>
      <c r="R27" s="105"/>
      <c r="S27" s="123"/>
      <c r="T27" s="123"/>
      <c r="U27" s="108"/>
      <c r="V27" s="32">
        <v>44562</v>
      </c>
      <c r="W27" s="32">
        <v>44926</v>
      </c>
      <c r="X27" s="73"/>
      <c r="Y27" s="57" t="s">
        <v>378</v>
      </c>
      <c r="Z27" s="70"/>
      <c r="AA27" s="70"/>
      <c r="AB27" s="57" t="s">
        <v>383</v>
      </c>
      <c r="AC27" s="57" t="s">
        <v>339</v>
      </c>
      <c r="AD27" s="57" t="s">
        <v>386</v>
      </c>
      <c r="AE27" s="31">
        <v>1</v>
      </c>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row>
    <row r="28" spans="1:666" s="22" customFormat="1" ht="34.5" x14ac:dyDescent="0.3">
      <c r="A28" s="15"/>
      <c r="B28" s="15"/>
      <c r="C28" s="78"/>
      <c r="D28" s="78"/>
      <c r="E28" s="114"/>
      <c r="F28" s="26" t="s">
        <v>180</v>
      </c>
      <c r="G28" s="79"/>
      <c r="H28" s="115"/>
      <c r="I28" s="115"/>
      <c r="J28" s="103"/>
      <c r="K28" s="124"/>
      <c r="L28" s="106"/>
      <c r="M28" s="124"/>
      <c r="N28" s="124"/>
      <c r="O28" s="109"/>
      <c r="P28" s="103"/>
      <c r="Q28" s="124"/>
      <c r="R28" s="106"/>
      <c r="S28" s="124"/>
      <c r="T28" s="124"/>
      <c r="U28" s="109"/>
      <c r="V28" s="32">
        <v>44562</v>
      </c>
      <c r="W28" s="32">
        <v>44926</v>
      </c>
      <c r="X28" s="74"/>
      <c r="Y28" s="57" t="s">
        <v>379</v>
      </c>
      <c r="Z28" s="71"/>
      <c r="AA28" s="71"/>
      <c r="AB28" s="57" t="s">
        <v>384</v>
      </c>
      <c r="AC28" s="57" t="s">
        <v>375</v>
      </c>
      <c r="AD28" s="57" t="s">
        <v>387</v>
      </c>
      <c r="AE28" s="31">
        <v>1</v>
      </c>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row>
    <row r="29" spans="1:666" s="22" customFormat="1" ht="34.5" x14ac:dyDescent="0.3">
      <c r="A29" s="15"/>
      <c r="B29" s="15"/>
      <c r="C29" s="79" t="s">
        <v>399</v>
      </c>
      <c r="D29" s="111" t="s">
        <v>146</v>
      </c>
      <c r="E29" s="114" t="s">
        <v>317</v>
      </c>
      <c r="F29" s="56" t="s">
        <v>180</v>
      </c>
      <c r="G29" s="92" t="s">
        <v>198</v>
      </c>
      <c r="H29" s="95" t="s">
        <v>200</v>
      </c>
      <c r="I29" s="98" t="s">
        <v>367</v>
      </c>
      <c r="J29" s="101" t="s">
        <v>315</v>
      </c>
      <c r="K29" s="122">
        <f t="shared" si="2"/>
        <v>1</v>
      </c>
      <c r="L29" s="104" t="s">
        <v>23</v>
      </c>
      <c r="M29" s="122">
        <f t="shared" si="0"/>
        <v>2</v>
      </c>
      <c r="N29" s="122" t="str">
        <f t="shared" si="4"/>
        <v>12</v>
      </c>
      <c r="O29" s="107" t="str">
        <f>VLOOKUP(N29,'Tabla de Valoracion'!$I$11:$K$25,3,FALSE)</f>
        <v>ZONA DE RIESGO BAJA</v>
      </c>
      <c r="P29" s="101" t="s">
        <v>315</v>
      </c>
      <c r="Q29" s="122">
        <f t="shared" si="3"/>
        <v>1</v>
      </c>
      <c r="R29" s="104" t="s">
        <v>23</v>
      </c>
      <c r="S29" s="122">
        <f t="shared" si="1"/>
        <v>2</v>
      </c>
      <c r="T29" s="122" t="str">
        <f t="shared" ref="T29" si="10">CONCATENATE(Q29,S29)</f>
        <v>12</v>
      </c>
      <c r="U29" s="107" t="str">
        <f>VLOOKUP(T29,'Tabla de Valoracion'!$I$11:$K$25,3,FALSE)</f>
        <v>ZONA DE RIESGO BAJA</v>
      </c>
      <c r="V29" s="89">
        <v>44562</v>
      </c>
      <c r="W29" s="89">
        <v>44926</v>
      </c>
      <c r="X29" s="72" t="s">
        <v>363</v>
      </c>
      <c r="Y29" s="86" t="s">
        <v>202</v>
      </c>
      <c r="Z29" s="86" t="s">
        <v>364</v>
      </c>
      <c r="AA29" s="86" t="s">
        <v>413</v>
      </c>
      <c r="AB29" s="86" t="s">
        <v>365</v>
      </c>
      <c r="AC29" s="61" t="s">
        <v>328</v>
      </c>
      <c r="AD29" s="86" t="s">
        <v>366</v>
      </c>
      <c r="AE29" s="69">
        <v>1</v>
      </c>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15"/>
      <c r="NI29" s="15"/>
      <c r="NJ29" s="15"/>
      <c r="NK29" s="15"/>
      <c r="NL29" s="15"/>
      <c r="NM29" s="15"/>
      <c r="NN29" s="15"/>
      <c r="NO29" s="15"/>
      <c r="NP29" s="15"/>
      <c r="NQ29" s="15"/>
      <c r="NR29" s="15"/>
      <c r="NS29" s="15"/>
      <c r="NT29" s="15"/>
      <c r="NU29" s="15"/>
      <c r="NV29" s="15"/>
      <c r="NW29" s="15"/>
      <c r="NX29" s="15"/>
      <c r="NY29" s="15"/>
      <c r="NZ29" s="15"/>
      <c r="OA29" s="15"/>
      <c r="OB29" s="15"/>
      <c r="OC29" s="15"/>
      <c r="OD29" s="15"/>
      <c r="OE29" s="15"/>
      <c r="OF29" s="15"/>
      <c r="OG29" s="15"/>
      <c r="OH29" s="15"/>
      <c r="OI29" s="15"/>
      <c r="OJ29" s="15"/>
      <c r="OK29" s="15"/>
      <c r="OL29" s="15"/>
      <c r="OM29" s="15"/>
      <c r="ON29" s="15"/>
      <c r="OO29" s="15"/>
      <c r="OP29" s="15"/>
      <c r="OQ29" s="15"/>
      <c r="OR29" s="15"/>
      <c r="OS29" s="15"/>
      <c r="OT29" s="15"/>
      <c r="OU29" s="15"/>
      <c r="OV29" s="15"/>
      <c r="OW29" s="15"/>
      <c r="OX29" s="15"/>
      <c r="OY29" s="15"/>
      <c r="OZ29" s="15"/>
      <c r="PA29" s="15"/>
      <c r="PB29" s="15"/>
      <c r="PC29" s="15"/>
      <c r="PD29" s="15"/>
      <c r="PE29" s="15"/>
      <c r="PF29" s="15"/>
      <c r="PG29" s="15"/>
      <c r="PH29" s="15"/>
      <c r="PI29" s="15"/>
      <c r="PJ29" s="15"/>
      <c r="PK29" s="15"/>
      <c r="PL29" s="15"/>
      <c r="PM29" s="15"/>
      <c r="PN29" s="15"/>
      <c r="PO29" s="15"/>
      <c r="PP29" s="15"/>
      <c r="PQ29" s="15"/>
      <c r="PR29" s="15"/>
      <c r="PS29" s="15"/>
      <c r="PT29" s="15"/>
      <c r="PU29" s="15"/>
      <c r="PV29" s="15"/>
      <c r="PW29" s="15"/>
      <c r="PX29" s="15"/>
      <c r="PY29" s="15"/>
      <c r="PZ29" s="15"/>
      <c r="QA29" s="15"/>
      <c r="QB29" s="15"/>
      <c r="QC29" s="15"/>
      <c r="QD29" s="15"/>
      <c r="QE29" s="15"/>
      <c r="QF29" s="15"/>
      <c r="QG29" s="15"/>
      <c r="QH29" s="15"/>
      <c r="QI29" s="15"/>
      <c r="QJ29" s="15"/>
      <c r="QK29" s="15"/>
      <c r="QL29" s="15"/>
      <c r="QM29" s="15"/>
      <c r="QN29" s="15"/>
      <c r="QO29" s="15"/>
      <c r="QP29" s="15"/>
      <c r="QQ29" s="15"/>
      <c r="QR29" s="15"/>
      <c r="QS29" s="15"/>
      <c r="QT29" s="15"/>
      <c r="QU29" s="15"/>
      <c r="QV29" s="15"/>
      <c r="QW29" s="15"/>
      <c r="QX29" s="15"/>
      <c r="QY29" s="15"/>
      <c r="QZ29" s="15"/>
      <c r="RA29" s="15"/>
      <c r="RB29" s="15"/>
      <c r="RC29" s="15"/>
      <c r="RD29" s="15"/>
      <c r="RE29" s="15"/>
      <c r="RF29" s="15"/>
      <c r="RG29" s="15"/>
      <c r="RH29" s="15"/>
      <c r="RI29" s="15"/>
      <c r="RJ29" s="15"/>
      <c r="RK29" s="15"/>
      <c r="RL29" s="15"/>
      <c r="RM29" s="15"/>
      <c r="RN29" s="15"/>
      <c r="RO29" s="15"/>
      <c r="RP29" s="15"/>
      <c r="RQ29" s="15"/>
      <c r="RR29" s="15"/>
      <c r="RS29" s="15"/>
      <c r="RT29" s="15"/>
      <c r="RU29" s="15"/>
      <c r="RV29" s="15"/>
      <c r="RW29" s="15"/>
      <c r="RX29" s="15"/>
      <c r="RY29" s="15"/>
      <c r="RZ29" s="15"/>
      <c r="SA29" s="15"/>
      <c r="SB29" s="15"/>
      <c r="SC29" s="15"/>
      <c r="SD29" s="15"/>
      <c r="SE29" s="15"/>
      <c r="SF29" s="15"/>
      <c r="SG29" s="15"/>
      <c r="SH29" s="15"/>
      <c r="SI29" s="15"/>
      <c r="SJ29" s="15"/>
      <c r="SK29" s="15"/>
      <c r="SL29" s="15"/>
      <c r="SM29" s="15"/>
      <c r="SN29" s="15"/>
      <c r="SO29" s="15"/>
      <c r="SP29" s="15"/>
      <c r="SQ29" s="15"/>
      <c r="SR29" s="15"/>
      <c r="SS29" s="15"/>
      <c r="ST29" s="15"/>
      <c r="SU29" s="15"/>
      <c r="SV29" s="15"/>
      <c r="SW29" s="15"/>
      <c r="SX29" s="15"/>
      <c r="SY29" s="15"/>
      <c r="SZ29" s="15"/>
      <c r="TA29" s="15"/>
      <c r="TB29" s="15"/>
      <c r="TC29" s="15"/>
      <c r="TD29" s="15"/>
      <c r="TE29" s="15"/>
      <c r="TF29" s="15"/>
      <c r="TG29" s="15"/>
      <c r="TH29" s="15"/>
      <c r="TI29" s="15"/>
      <c r="TJ29" s="15"/>
      <c r="TK29" s="15"/>
      <c r="TL29" s="15"/>
      <c r="TM29" s="15"/>
      <c r="TN29" s="15"/>
      <c r="TO29" s="15"/>
      <c r="TP29" s="15"/>
      <c r="TQ29" s="15"/>
      <c r="TR29" s="15"/>
      <c r="TS29" s="15"/>
      <c r="TT29" s="15"/>
      <c r="TU29" s="15"/>
      <c r="TV29" s="15"/>
      <c r="TW29" s="15"/>
      <c r="TX29" s="15"/>
      <c r="TY29" s="15"/>
      <c r="TZ29" s="15"/>
      <c r="UA29" s="15"/>
      <c r="UB29" s="15"/>
      <c r="UC29" s="15"/>
      <c r="UD29" s="15"/>
      <c r="UE29" s="15"/>
      <c r="UF29" s="15"/>
      <c r="UG29" s="15"/>
      <c r="UH29" s="15"/>
      <c r="UI29" s="15"/>
      <c r="UJ29" s="15"/>
      <c r="UK29" s="15"/>
      <c r="UL29" s="15"/>
      <c r="UM29" s="15"/>
      <c r="UN29" s="15"/>
      <c r="UO29" s="15"/>
      <c r="UP29" s="15"/>
      <c r="UQ29" s="15"/>
      <c r="UR29" s="15"/>
      <c r="US29" s="15"/>
      <c r="UT29" s="15"/>
      <c r="UU29" s="15"/>
      <c r="UV29" s="15"/>
      <c r="UW29" s="15"/>
      <c r="UX29" s="15"/>
      <c r="UY29" s="15"/>
      <c r="UZ29" s="15"/>
      <c r="VA29" s="15"/>
      <c r="VB29" s="15"/>
      <c r="VC29" s="15"/>
      <c r="VD29" s="15"/>
      <c r="VE29" s="15"/>
      <c r="VF29" s="15"/>
      <c r="VG29" s="15"/>
      <c r="VH29" s="15"/>
      <c r="VI29" s="15"/>
      <c r="VJ29" s="15"/>
      <c r="VK29" s="15"/>
      <c r="VL29" s="15"/>
      <c r="VM29" s="15"/>
      <c r="VN29" s="15"/>
      <c r="VO29" s="15"/>
      <c r="VP29" s="15"/>
      <c r="VQ29" s="15"/>
      <c r="VR29" s="15"/>
      <c r="VS29" s="15"/>
      <c r="VT29" s="15"/>
      <c r="VU29" s="15"/>
      <c r="VV29" s="15"/>
      <c r="VW29" s="15"/>
      <c r="VX29" s="15"/>
      <c r="VY29" s="15"/>
      <c r="VZ29" s="15"/>
      <c r="WA29" s="15"/>
      <c r="WB29" s="15"/>
      <c r="WC29" s="15"/>
      <c r="WD29" s="15"/>
      <c r="WE29" s="15"/>
      <c r="WF29" s="15"/>
      <c r="WG29" s="15"/>
      <c r="WH29" s="15"/>
      <c r="WI29" s="15"/>
      <c r="WJ29" s="15"/>
      <c r="WK29" s="15"/>
      <c r="WL29" s="15"/>
      <c r="WM29" s="15"/>
      <c r="WN29" s="15"/>
      <c r="WO29" s="15"/>
      <c r="WP29" s="15"/>
      <c r="WQ29" s="15"/>
      <c r="WR29" s="15"/>
      <c r="WS29" s="15"/>
      <c r="WT29" s="15"/>
      <c r="WU29" s="15"/>
      <c r="WV29" s="15"/>
      <c r="WW29" s="15"/>
      <c r="WX29" s="15"/>
      <c r="WY29" s="15"/>
      <c r="WZ29" s="15"/>
      <c r="XA29" s="15"/>
      <c r="XB29" s="15"/>
      <c r="XC29" s="15"/>
      <c r="XD29" s="15"/>
      <c r="XE29" s="15"/>
      <c r="XF29" s="15"/>
      <c r="XG29" s="15"/>
      <c r="XH29" s="15"/>
      <c r="XI29" s="15"/>
      <c r="XJ29" s="15"/>
      <c r="XK29" s="15"/>
      <c r="XL29" s="15"/>
      <c r="XM29" s="15"/>
      <c r="XN29" s="15"/>
      <c r="XO29" s="15"/>
      <c r="XP29" s="15"/>
      <c r="XQ29" s="15"/>
      <c r="XR29" s="15"/>
      <c r="XS29" s="15"/>
      <c r="XT29" s="15"/>
      <c r="XU29" s="15"/>
      <c r="XV29" s="15"/>
      <c r="XW29" s="15"/>
      <c r="XX29" s="15"/>
      <c r="XY29" s="15"/>
      <c r="XZ29" s="15"/>
      <c r="YA29" s="15"/>
      <c r="YB29" s="15"/>
      <c r="YC29" s="15"/>
      <c r="YD29" s="15"/>
      <c r="YE29" s="15"/>
      <c r="YF29" s="15"/>
      <c r="YG29" s="15"/>
      <c r="YH29" s="15"/>
      <c r="YI29" s="15"/>
      <c r="YJ29" s="15"/>
      <c r="YK29" s="15"/>
      <c r="YL29" s="15"/>
      <c r="YM29" s="15"/>
      <c r="YN29" s="15"/>
      <c r="YO29" s="15"/>
      <c r="YP29" s="15"/>
    </row>
    <row r="30" spans="1:666" s="22" customFormat="1" x14ac:dyDescent="0.3">
      <c r="A30" s="15"/>
      <c r="B30" s="15"/>
      <c r="C30" s="79"/>
      <c r="D30" s="111"/>
      <c r="E30" s="114"/>
      <c r="F30" s="56" t="s">
        <v>183</v>
      </c>
      <c r="G30" s="93"/>
      <c r="H30" s="96"/>
      <c r="I30" s="99"/>
      <c r="J30" s="102"/>
      <c r="K30" s="123"/>
      <c r="L30" s="105"/>
      <c r="M30" s="123"/>
      <c r="N30" s="123"/>
      <c r="O30" s="108"/>
      <c r="P30" s="102"/>
      <c r="Q30" s="123"/>
      <c r="R30" s="105"/>
      <c r="S30" s="123"/>
      <c r="T30" s="123"/>
      <c r="U30" s="108"/>
      <c r="V30" s="90"/>
      <c r="W30" s="90"/>
      <c r="X30" s="73"/>
      <c r="Y30" s="87"/>
      <c r="Z30" s="87"/>
      <c r="AA30" s="87"/>
      <c r="AB30" s="87"/>
      <c r="AC30" s="62"/>
      <c r="AD30" s="87"/>
      <c r="AE30" s="84"/>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row>
    <row r="31" spans="1:666" s="22" customFormat="1" x14ac:dyDescent="0.3">
      <c r="A31" s="15"/>
      <c r="B31" s="15"/>
      <c r="C31" s="79"/>
      <c r="D31" s="111"/>
      <c r="E31" s="114"/>
      <c r="F31" s="56" t="s">
        <v>181</v>
      </c>
      <c r="G31" s="94"/>
      <c r="H31" s="97"/>
      <c r="I31" s="100"/>
      <c r="J31" s="103"/>
      <c r="K31" s="124"/>
      <c r="L31" s="106"/>
      <c r="M31" s="124"/>
      <c r="N31" s="124"/>
      <c r="O31" s="109"/>
      <c r="P31" s="103"/>
      <c r="Q31" s="124"/>
      <c r="R31" s="106"/>
      <c r="S31" s="124"/>
      <c r="T31" s="124"/>
      <c r="U31" s="109"/>
      <c r="V31" s="91"/>
      <c r="W31" s="91"/>
      <c r="X31" s="74"/>
      <c r="Y31" s="88"/>
      <c r="Z31" s="88"/>
      <c r="AA31" s="88"/>
      <c r="AB31" s="88"/>
      <c r="AC31" s="63"/>
      <c r="AD31" s="88"/>
      <c r="AE31" s="8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row>
    <row r="32" spans="1:666" s="22" customFormat="1" ht="34.5" x14ac:dyDescent="0.3">
      <c r="A32" s="15"/>
      <c r="B32" s="15"/>
      <c r="C32" s="79" t="s">
        <v>324</v>
      </c>
      <c r="D32" s="111" t="s">
        <v>153</v>
      </c>
      <c r="E32" s="114" t="s">
        <v>204</v>
      </c>
      <c r="F32" s="56" t="s">
        <v>205</v>
      </c>
      <c r="G32" s="116" t="s">
        <v>199</v>
      </c>
      <c r="H32" s="117" t="s">
        <v>207</v>
      </c>
      <c r="I32" s="115" t="s">
        <v>208</v>
      </c>
      <c r="J32" s="101" t="s">
        <v>315</v>
      </c>
      <c r="K32" s="122">
        <f t="shared" si="2"/>
        <v>1</v>
      </c>
      <c r="L32" s="104" t="s">
        <v>23</v>
      </c>
      <c r="M32" s="122">
        <f t="shared" si="0"/>
        <v>2</v>
      </c>
      <c r="N32" s="122" t="str">
        <f t="shared" si="4"/>
        <v>12</v>
      </c>
      <c r="O32" s="107" t="str">
        <f>VLOOKUP(N32,'Tabla de Valoracion'!$I$11:$K$25,3,FALSE)</f>
        <v>ZONA DE RIESGO BAJA</v>
      </c>
      <c r="P32" s="101" t="s">
        <v>315</v>
      </c>
      <c r="Q32" s="122">
        <f t="shared" si="3"/>
        <v>1</v>
      </c>
      <c r="R32" s="104" t="s">
        <v>23</v>
      </c>
      <c r="S32" s="122">
        <f t="shared" si="1"/>
        <v>2</v>
      </c>
      <c r="T32" s="122" t="str">
        <f t="shared" ref="T32" si="11">CONCATENATE(Q32,S32)</f>
        <v>12</v>
      </c>
      <c r="U32" s="107" t="str">
        <f>VLOOKUP(T32,'Tabla de Valoracion'!$I$11:$K$25,3,FALSE)</f>
        <v>ZONA DE RIESGO BAJA</v>
      </c>
      <c r="V32" s="89">
        <v>44562</v>
      </c>
      <c r="W32" s="89">
        <v>44926</v>
      </c>
      <c r="X32" s="72" t="s">
        <v>371</v>
      </c>
      <c r="Y32" s="86" t="s">
        <v>372</v>
      </c>
      <c r="Z32" s="86" t="s">
        <v>373</v>
      </c>
      <c r="AA32" s="82" t="s">
        <v>414</v>
      </c>
      <c r="AB32" s="82" t="s">
        <v>374</v>
      </c>
      <c r="AC32" s="82" t="s">
        <v>375</v>
      </c>
      <c r="AD32" s="82" t="s">
        <v>350</v>
      </c>
      <c r="AE32" s="69">
        <v>1</v>
      </c>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row>
    <row r="33" spans="1:666" s="22" customFormat="1" ht="34.5" x14ac:dyDescent="0.3">
      <c r="A33" s="15"/>
      <c r="B33" s="15"/>
      <c r="C33" s="79"/>
      <c r="D33" s="111"/>
      <c r="E33" s="114"/>
      <c r="F33" s="56" t="s">
        <v>206</v>
      </c>
      <c r="G33" s="116"/>
      <c r="H33" s="117"/>
      <c r="I33" s="115"/>
      <c r="J33" s="102"/>
      <c r="K33" s="123"/>
      <c r="L33" s="105"/>
      <c r="M33" s="123"/>
      <c r="N33" s="123"/>
      <c r="O33" s="108"/>
      <c r="P33" s="102"/>
      <c r="Q33" s="123"/>
      <c r="R33" s="105"/>
      <c r="S33" s="123"/>
      <c r="T33" s="123"/>
      <c r="U33" s="108"/>
      <c r="V33" s="90"/>
      <c r="W33" s="90"/>
      <c r="X33" s="73"/>
      <c r="Y33" s="87"/>
      <c r="Z33" s="87"/>
      <c r="AA33" s="83"/>
      <c r="AB33" s="83"/>
      <c r="AC33" s="83"/>
      <c r="AD33" s="83"/>
      <c r="AE33" s="70"/>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row>
    <row r="34" spans="1:666" s="22" customFormat="1" ht="34.5" x14ac:dyDescent="0.3">
      <c r="A34" s="15"/>
      <c r="B34" s="15"/>
      <c r="C34" s="79"/>
      <c r="D34" s="111"/>
      <c r="E34" s="114"/>
      <c r="F34" s="56" t="s">
        <v>180</v>
      </c>
      <c r="G34" s="116"/>
      <c r="H34" s="117"/>
      <c r="I34" s="115"/>
      <c r="J34" s="102"/>
      <c r="K34" s="123"/>
      <c r="L34" s="105"/>
      <c r="M34" s="123"/>
      <c r="N34" s="123"/>
      <c r="O34" s="108"/>
      <c r="P34" s="102"/>
      <c r="Q34" s="123"/>
      <c r="R34" s="105"/>
      <c r="S34" s="123"/>
      <c r="T34" s="123"/>
      <c r="U34" s="108"/>
      <c r="V34" s="90"/>
      <c r="W34" s="90"/>
      <c r="X34" s="73"/>
      <c r="Y34" s="87"/>
      <c r="Z34" s="87"/>
      <c r="AA34" s="83"/>
      <c r="AB34" s="83"/>
      <c r="AC34" s="83"/>
      <c r="AD34" s="83"/>
      <c r="AE34" s="70"/>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row>
    <row r="35" spans="1:666" s="22" customFormat="1" x14ac:dyDescent="0.3">
      <c r="A35" s="15"/>
      <c r="B35" s="15"/>
      <c r="C35" s="79"/>
      <c r="D35" s="111"/>
      <c r="E35" s="114"/>
      <c r="F35" s="56" t="s">
        <v>181</v>
      </c>
      <c r="G35" s="116"/>
      <c r="H35" s="117"/>
      <c r="I35" s="115"/>
      <c r="J35" s="103"/>
      <c r="K35" s="124"/>
      <c r="L35" s="106"/>
      <c r="M35" s="124"/>
      <c r="N35" s="124"/>
      <c r="O35" s="109"/>
      <c r="P35" s="103"/>
      <c r="Q35" s="124"/>
      <c r="R35" s="106"/>
      <c r="S35" s="124"/>
      <c r="T35" s="124"/>
      <c r="U35" s="109"/>
      <c r="V35" s="91"/>
      <c r="W35" s="91"/>
      <c r="X35" s="74"/>
      <c r="Y35" s="88"/>
      <c r="Z35" s="88"/>
      <c r="AA35" s="81"/>
      <c r="AB35" s="81"/>
      <c r="AC35" s="81"/>
      <c r="AD35" s="81"/>
      <c r="AE35" s="71"/>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row>
    <row r="36" spans="1:666" s="22" customFormat="1" ht="34.5" x14ac:dyDescent="0.3">
      <c r="A36" s="15"/>
      <c r="B36" s="15"/>
      <c r="C36" s="79" t="s">
        <v>400</v>
      </c>
      <c r="D36" s="78" t="s">
        <v>422</v>
      </c>
      <c r="E36" s="112" t="s">
        <v>209</v>
      </c>
      <c r="F36" s="26" t="s">
        <v>180</v>
      </c>
      <c r="G36" s="79" t="s">
        <v>201</v>
      </c>
      <c r="H36" s="115" t="s">
        <v>368</v>
      </c>
      <c r="I36" s="115" t="s">
        <v>211</v>
      </c>
      <c r="J36" s="101" t="s">
        <v>315</v>
      </c>
      <c r="K36" s="122">
        <f t="shared" si="2"/>
        <v>1</v>
      </c>
      <c r="L36" s="104" t="s">
        <v>23</v>
      </c>
      <c r="M36" s="122">
        <f t="shared" si="0"/>
        <v>2</v>
      </c>
      <c r="N36" s="122" t="str">
        <f t="shared" si="4"/>
        <v>12</v>
      </c>
      <c r="O36" s="107" t="str">
        <f>VLOOKUP(N36,'Tabla de Valoracion'!$I$11:$K$25,3,FALSE)</f>
        <v>ZONA DE RIESGO BAJA</v>
      </c>
      <c r="P36" s="101" t="s">
        <v>315</v>
      </c>
      <c r="Q36" s="122">
        <f t="shared" si="3"/>
        <v>1</v>
      </c>
      <c r="R36" s="104" t="s">
        <v>23</v>
      </c>
      <c r="S36" s="122">
        <f t="shared" si="1"/>
        <v>2</v>
      </c>
      <c r="T36" s="122" t="str">
        <f t="shared" ref="T36" si="12">CONCATENATE(Q36,S36)</f>
        <v>12</v>
      </c>
      <c r="U36" s="107" t="str">
        <f>VLOOKUP(T36,'Tabla de Valoracion'!$I$11:$K$25,3,FALSE)</f>
        <v>ZONA DE RIESGO BAJA</v>
      </c>
      <c r="V36" s="89">
        <v>44562</v>
      </c>
      <c r="W36" s="89">
        <v>44926</v>
      </c>
      <c r="X36" s="72" t="s">
        <v>369</v>
      </c>
      <c r="Y36" s="86" t="s">
        <v>415</v>
      </c>
      <c r="Z36" s="86" t="s">
        <v>370</v>
      </c>
      <c r="AA36" s="82" t="s">
        <v>416</v>
      </c>
      <c r="AB36" s="75" t="s">
        <v>417</v>
      </c>
      <c r="AC36" s="75" t="s">
        <v>328</v>
      </c>
      <c r="AD36" s="82" t="s">
        <v>350</v>
      </c>
      <c r="AE36" s="69">
        <v>1</v>
      </c>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row>
    <row r="37" spans="1:666" s="22" customFormat="1" x14ac:dyDescent="0.3">
      <c r="A37" s="15"/>
      <c r="B37" s="15"/>
      <c r="C37" s="79"/>
      <c r="D37" s="78"/>
      <c r="E37" s="112"/>
      <c r="F37" s="26" t="s">
        <v>183</v>
      </c>
      <c r="G37" s="79"/>
      <c r="H37" s="115"/>
      <c r="I37" s="115"/>
      <c r="J37" s="102"/>
      <c r="K37" s="123"/>
      <c r="L37" s="105"/>
      <c r="M37" s="123"/>
      <c r="N37" s="123"/>
      <c r="O37" s="108"/>
      <c r="P37" s="102"/>
      <c r="Q37" s="123"/>
      <c r="R37" s="105"/>
      <c r="S37" s="123"/>
      <c r="T37" s="123"/>
      <c r="U37" s="108"/>
      <c r="V37" s="90"/>
      <c r="W37" s="90"/>
      <c r="X37" s="73"/>
      <c r="Y37" s="87"/>
      <c r="Z37" s="87"/>
      <c r="AA37" s="83"/>
      <c r="AB37" s="70"/>
      <c r="AC37" s="70"/>
      <c r="AD37" s="83"/>
      <c r="AE37" s="70"/>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row>
    <row r="38" spans="1:666" s="22" customFormat="1" x14ac:dyDescent="0.3">
      <c r="A38" s="15"/>
      <c r="B38" s="15"/>
      <c r="C38" s="79"/>
      <c r="D38" s="78"/>
      <c r="E38" s="112"/>
      <c r="F38" s="26" t="s">
        <v>181</v>
      </c>
      <c r="G38" s="79"/>
      <c r="H38" s="115"/>
      <c r="I38" s="115"/>
      <c r="J38" s="103"/>
      <c r="K38" s="124"/>
      <c r="L38" s="106"/>
      <c r="M38" s="124"/>
      <c r="N38" s="124"/>
      <c r="O38" s="109"/>
      <c r="P38" s="103"/>
      <c r="Q38" s="124"/>
      <c r="R38" s="106"/>
      <c r="S38" s="124"/>
      <c r="T38" s="124"/>
      <c r="U38" s="109"/>
      <c r="V38" s="91"/>
      <c r="W38" s="91"/>
      <c r="X38" s="74"/>
      <c r="Y38" s="88"/>
      <c r="Z38" s="88"/>
      <c r="AA38" s="81"/>
      <c r="AB38" s="71"/>
      <c r="AC38" s="71"/>
      <c r="AD38" s="81"/>
      <c r="AE38" s="71"/>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row>
    <row r="39" spans="1:666" s="22" customFormat="1" x14ac:dyDescent="0.3">
      <c r="A39" s="15"/>
      <c r="B39" s="15"/>
      <c r="C39" s="15"/>
      <c r="D39" s="16"/>
      <c r="E39" s="17"/>
      <c r="F39" s="18"/>
      <c r="G39" s="19"/>
      <c r="H39" s="18"/>
      <c r="I39" s="18"/>
      <c r="J39" s="19"/>
      <c r="K39" s="19"/>
      <c r="L39" s="19"/>
      <c r="M39" s="19"/>
      <c r="N39" s="19"/>
      <c r="O39" s="18"/>
      <c r="P39" s="20"/>
      <c r="Q39" s="20"/>
      <c r="R39" s="20"/>
      <c r="S39" s="20"/>
      <c r="T39" s="20"/>
      <c r="U39" s="19"/>
      <c r="V39" s="21"/>
      <c r="W39" s="21"/>
      <c r="X39" s="21"/>
      <c r="Y39" s="18"/>
      <c r="Z39" s="18"/>
      <c r="AA39" s="18"/>
      <c r="AB39" s="18"/>
      <c r="AC39" s="18"/>
      <c r="AD39" s="18"/>
      <c r="AE39" s="18"/>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row>
    <row r="40" spans="1:666" s="22" customFormat="1" x14ac:dyDescent="0.3">
      <c r="A40" s="15"/>
      <c r="B40" s="15"/>
      <c r="C40" s="15"/>
      <c r="D40" s="16"/>
      <c r="E40" s="17"/>
      <c r="F40" s="18"/>
      <c r="G40" s="19"/>
      <c r="H40" s="18"/>
      <c r="I40" s="18"/>
      <c r="J40" s="19"/>
      <c r="K40" s="19"/>
      <c r="L40" s="19"/>
      <c r="M40" s="19"/>
      <c r="N40" s="19"/>
      <c r="O40" s="18"/>
      <c r="P40" s="20"/>
      <c r="Q40" s="20"/>
      <c r="R40" s="20"/>
      <c r="S40" s="20"/>
      <c r="T40" s="20"/>
      <c r="U40" s="19"/>
      <c r="V40" s="21"/>
      <c r="W40" s="21"/>
      <c r="X40" s="21"/>
      <c r="Y40" s="18"/>
      <c r="Z40" s="18"/>
      <c r="AA40" s="18"/>
      <c r="AB40" s="18"/>
      <c r="AC40" s="18"/>
      <c r="AD40" s="18"/>
      <c r="AE40" s="18"/>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c r="NQ40" s="15"/>
      <c r="NR40" s="15"/>
      <c r="NS40" s="15"/>
      <c r="NT40" s="15"/>
      <c r="NU40" s="15"/>
      <c r="NV40" s="15"/>
      <c r="NW40" s="15"/>
      <c r="NX40" s="15"/>
      <c r="NY40" s="15"/>
      <c r="NZ40" s="15"/>
      <c r="OA40" s="15"/>
      <c r="OB40" s="15"/>
      <c r="OC40" s="15"/>
      <c r="OD40" s="15"/>
      <c r="OE40" s="15"/>
      <c r="OF40" s="15"/>
      <c r="OG40" s="15"/>
      <c r="OH40" s="15"/>
      <c r="OI40" s="15"/>
      <c r="OJ40" s="15"/>
      <c r="OK40" s="15"/>
      <c r="OL40" s="15"/>
      <c r="OM40" s="15"/>
      <c r="ON40" s="15"/>
      <c r="OO40" s="15"/>
      <c r="OP40" s="15"/>
      <c r="OQ40" s="15"/>
      <c r="OR40" s="15"/>
      <c r="OS40" s="15"/>
      <c r="OT40" s="15"/>
      <c r="OU40" s="15"/>
      <c r="OV40" s="15"/>
      <c r="OW40" s="15"/>
      <c r="OX40" s="15"/>
      <c r="OY40" s="15"/>
      <c r="OZ40" s="15"/>
      <c r="PA40" s="15"/>
      <c r="PB40" s="15"/>
      <c r="PC40" s="15"/>
      <c r="PD40" s="15"/>
      <c r="PE40" s="15"/>
      <c r="PF40" s="15"/>
      <c r="PG40" s="15"/>
      <c r="PH40" s="15"/>
      <c r="PI40" s="15"/>
      <c r="PJ40" s="15"/>
      <c r="PK40" s="15"/>
      <c r="PL40" s="15"/>
      <c r="PM40" s="15"/>
      <c r="PN40" s="15"/>
      <c r="PO40" s="15"/>
      <c r="PP40" s="15"/>
      <c r="PQ40" s="15"/>
      <c r="PR40" s="15"/>
      <c r="PS40" s="15"/>
      <c r="PT40" s="15"/>
      <c r="PU40" s="15"/>
      <c r="PV40" s="15"/>
      <c r="PW40" s="15"/>
      <c r="PX40" s="15"/>
      <c r="PY40" s="15"/>
      <c r="PZ40" s="15"/>
      <c r="QA40" s="15"/>
      <c r="QB40" s="15"/>
      <c r="QC40" s="15"/>
      <c r="QD40" s="15"/>
      <c r="QE40" s="15"/>
      <c r="QF40" s="15"/>
      <c r="QG40" s="15"/>
      <c r="QH40" s="15"/>
      <c r="QI40" s="15"/>
      <c r="QJ40" s="15"/>
      <c r="QK40" s="15"/>
      <c r="QL40" s="15"/>
      <c r="QM40" s="15"/>
      <c r="QN40" s="15"/>
      <c r="QO40" s="15"/>
      <c r="QP40" s="15"/>
      <c r="QQ40" s="15"/>
      <c r="QR40" s="15"/>
      <c r="QS40" s="15"/>
      <c r="QT40" s="15"/>
      <c r="QU40" s="15"/>
      <c r="QV40" s="15"/>
      <c r="QW40" s="15"/>
      <c r="QX40" s="15"/>
      <c r="QY40" s="15"/>
      <c r="QZ40" s="15"/>
      <c r="RA40" s="15"/>
      <c r="RB40" s="15"/>
      <c r="RC40" s="15"/>
      <c r="RD40" s="15"/>
      <c r="RE40" s="15"/>
      <c r="RF40" s="15"/>
      <c r="RG40" s="15"/>
      <c r="RH40" s="15"/>
      <c r="RI40" s="15"/>
      <c r="RJ40" s="15"/>
      <c r="RK40" s="15"/>
      <c r="RL40" s="15"/>
      <c r="RM40" s="15"/>
      <c r="RN40" s="15"/>
      <c r="RO40" s="15"/>
      <c r="RP40" s="15"/>
      <c r="RQ40" s="15"/>
      <c r="RR40" s="15"/>
      <c r="RS40" s="15"/>
      <c r="RT40" s="15"/>
      <c r="RU40" s="15"/>
      <c r="RV40" s="15"/>
      <c r="RW40" s="15"/>
      <c r="RX40" s="15"/>
      <c r="RY40" s="15"/>
      <c r="RZ40" s="15"/>
      <c r="SA40" s="15"/>
      <c r="SB40" s="15"/>
      <c r="SC40" s="15"/>
      <c r="SD40" s="15"/>
      <c r="SE40" s="15"/>
      <c r="SF40" s="15"/>
      <c r="SG40" s="15"/>
      <c r="SH40" s="15"/>
      <c r="SI40" s="15"/>
      <c r="SJ40" s="15"/>
      <c r="SK40" s="15"/>
      <c r="SL40" s="15"/>
      <c r="SM40" s="15"/>
      <c r="SN40" s="15"/>
      <c r="SO40" s="15"/>
      <c r="SP40" s="15"/>
      <c r="SQ40" s="15"/>
      <c r="SR40" s="15"/>
      <c r="SS40" s="15"/>
      <c r="ST40" s="15"/>
      <c r="SU40" s="15"/>
      <c r="SV40" s="15"/>
      <c r="SW40" s="15"/>
      <c r="SX40" s="15"/>
      <c r="SY40" s="15"/>
      <c r="SZ40" s="15"/>
      <c r="TA40" s="15"/>
      <c r="TB40" s="15"/>
      <c r="TC40" s="15"/>
      <c r="TD40" s="15"/>
      <c r="TE40" s="15"/>
      <c r="TF40" s="15"/>
      <c r="TG40" s="15"/>
      <c r="TH40" s="15"/>
      <c r="TI40" s="15"/>
      <c r="TJ40" s="15"/>
      <c r="TK40" s="15"/>
      <c r="TL40" s="15"/>
      <c r="TM40" s="15"/>
      <c r="TN40" s="15"/>
      <c r="TO40" s="15"/>
      <c r="TP40" s="15"/>
      <c r="TQ40" s="15"/>
      <c r="TR40" s="15"/>
      <c r="TS40" s="15"/>
      <c r="TT40" s="15"/>
      <c r="TU40" s="15"/>
      <c r="TV40" s="15"/>
      <c r="TW40" s="15"/>
      <c r="TX40" s="15"/>
      <c r="TY40" s="15"/>
      <c r="TZ40" s="15"/>
      <c r="UA40" s="15"/>
      <c r="UB40" s="15"/>
      <c r="UC40" s="15"/>
      <c r="UD40" s="15"/>
      <c r="UE40" s="15"/>
      <c r="UF40" s="15"/>
      <c r="UG40" s="15"/>
      <c r="UH40" s="15"/>
      <c r="UI40" s="15"/>
      <c r="UJ40" s="15"/>
      <c r="UK40" s="15"/>
      <c r="UL40" s="15"/>
      <c r="UM40" s="15"/>
      <c r="UN40" s="15"/>
      <c r="UO40" s="15"/>
      <c r="UP40" s="15"/>
      <c r="UQ40" s="15"/>
      <c r="UR40" s="15"/>
      <c r="US40" s="15"/>
      <c r="UT40" s="15"/>
      <c r="UU40" s="15"/>
      <c r="UV40" s="15"/>
      <c r="UW40" s="15"/>
      <c r="UX40" s="15"/>
      <c r="UY40" s="15"/>
      <c r="UZ40" s="15"/>
      <c r="VA40" s="15"/>
      <c r="VB40" s="15"/>
      <c r="VC40" s="15"/>
      <c r="VD40" s="15"/>
      <c r="VE40" s="15"/>
      <c r="VF40" s="15"/>
      <c r="VG40" s="15"/>
      <c r="VH40" s="15"/>
      <c r="VI40" s="15"/>
      <c r="VJ40" s="15"/>
      <c r="VK40" s="15"/>
      <c r="VL40" s="15"/>
      <c r="VM40" s="15"/>
      <c r="VN40" s="15"/>
      <c r="VO40" s="15"/>
      <c r="VP40" s="15"/>
      <c r="VQ40" s="15"/>
      <c r="VR40" s="15"/>
      <c r="VS40" s="15"/>
      <c r="VT40" s="15"/>
      <c r="VU40" s="15"/>
      <c r="VV40" s="15"/>
      <c r="VW40" s="15"/>
      <c r="VX40" s="15"/>
      <c r="VY40" s="15"/>
      <c r="VZ40" s="15"/>
      <c r="WA40" s="15"/>
      <c r="WB40" s="15"/>
      <c r="WC40" s="15"/>
      <c r="WD40" s="15"/>
      <c r="WE40" s="15"/>
      <c r="WF40" s="15"/>
      <c r="WG40" s="15"/>
      <c r="WH40" s="15"/>
      <c r="WI40" s="15"/>
      <c r="WJ40" s="15"/>
      <c r="WK40" s="15"/>
      <c r="WL40" s="15"/>
      <c r="WM40" s="15"/>
      <c r="WN40" s="15"/>
      <c r="WO40" s="15"/>
      <c r="WP40" s="15"/>
      <c r="WQ40" s="15"/>
      <c r="WR40" s="15"/>
      <c r="WS40" s="15"/>
      <c r="WT40" s="15"/>
      <c r="WU40" s="15"/>
      <c r="WV40" s="15"/>
      <c r="WW40" s="15"/>
      <c r="WX40" s="15"/>
      <c r="WY40" s="15"/>
      <c r="WZ40" s="15"/>
      <c r="XA40" s="15"/>
      <c r="XB40" s="15"/>
      <c r="XC40" s="15"/>
      <c r="XD40" s="15"/>
      <c r="XE40" s="15"/>
      <c r="XF40" s="15"/>
      <c r="XG40" s="15"/>
      <c r="XH40" s="15"/>
      <c r="XI40" s="15"/>
      <c r="XJ40" s="15"/>
      <c r="XK40" s="15"/>
      <c r="XL40" s="15"/>
      <c r="XM40" s="15"/>
      <c r="XN40" s="15"/>
      <c r="XO40" s="15"/>
      <c r="XP40" s="15"/>
      <c r="XQ40" s="15"/>
      <c r="XR40" s="15"/>
      <c r="XS40" s="15"/>
      <c r="XT40" s="15"/>
      <c r="XU40" s="15"/>
      <c r="XV40" s="15"/>
      <c r="XW40" s="15"/>
      <c r="XX40" s="15"/>
      <c r="XY40" s="15"/>
      <c r="XZ40" s="15"/>
      <c r="YA40" s="15"/>
      <c r="YB40" s="15"/>
      <c r="YC40" s="15"/>
      <c r="YD40" s="15"/>
      <c r="YE40" s="15"/>
      <c r="YF40" s="15"/>
      <c r="YG40" s="15"/>
      <c r="YH40" s="15"/>
      <c r="YI40" s="15"/>
      <c r="YJ40" s="15"/>
      <c r="YK40" s="15"/>
      <c r="YL40" s="15"/>
      <c r="YM40" s="15"/>
      <c r="YN40" s="15"/>
      <c r="YO40" s="15"/>
      <c r="YP40" s="15"/>
    </row>
    <row r="41" spans="1:666" s="22" customFormat="1" x14ac:dyDescent="0.3">
      <c r="A41" s="15"/>
      <c r="B41" s="15"/>
      <c r="C41" s="15"/>
      <c r="D41" s="16"/>
      <c r="E41" s="17"/>
      <c r="F41" s="18"/>
      <c r="G41" s="19"/>
      <c r="H41" s="18"/>
      <c r="I41" s="18"/>
      <c r="J41" s="19"/>
      <c r="K41" s="19"/>
      <c r="L41" s="19"/>
      <c r="M41" s="19"/>
      <c r="N41" s="19"/>
      <c r="O41" s="18"/>
      <c r="P41" s="20"/>
      <c r="Q41" s="20"/>
      <c r="R41" s="20"/>
      <c r="S41" s="20"/>
      <c r="T41" s="20"/>
      <c r="U41" s="19"/>
      <c r="V41" s="21"/>
      <c r="W41" s="21"/>
      <c r="X41" s="21"/>
      <c r="Y41" s="18"/>
      <c r="Z41" s="18"/>
      <c r="AA41" s="18"/>
      <c r="AB41" s="18"/>
      <c r="AC41" s="18"/>
      <c r="AD41" s="18"/>
      <c r="AE41" s="18"/>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5"/>
      <c r="KR41" s="15"/>
      <c r="KS41" s="15"/>
      <c r="KT41" s="15"/>
      <c r="KU41" s="15"/>
      <c r="KV41" s="15"/>
      <c r="KW41" s="15"/>
      <c r="KX41" s="15"/>
      <c r="KY41" s="15"/>
      <c r="KZ41" s="15"/>
      <c r="LA41" s="15"/>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5"/>
      <c r="MU41" s="15"/>
      <c r="MV41" s="15"/>
      <c r="MW41" s="15"/>
      <c r="MX41" s="15"/>
      <c r="MY41" s="15"/>
      <c r="MZ41" s="15"/>
      <c r="NA41" s="15"/>
      <c r="NB41" s="15"/>
      <c r="NC41" s="15"/>
      <c r="ND41" s="15"/>
      <c r="NE41" s="15"/>
      <c r="NF41" s="15"/>
      <c r="NG41" s="15"/>
      <c r="NH41" s="15"/>
      <c r="NI41" s="15"/>
      <c r="NJ41" s="15"/>
      <c r="NK41" s="15"/>
      <c r="NL41" s="15"/>
      <c r="NM41" s="15"/>
      <c r="NN41" s="15"/>
      <c r="NO41" s="15"/>
      <c r="NP41" s="15"/>
      <c r="NQ41" s="15"/>
      <c r="NR41" s="15"/>
      <c r="NS41" s="15"/>
      <c r="NT41" s="15"/>
      <c r="NU41" s="15"/>
      <c r="NV41" s="15"/>
      <c r="NW41" s="15"/>
      <c r="NX41" s="15"/>
      <c r="NY41" s="15"/>
      <c r="NZ41" s="15"/>
      <c r="OA41" s="15"/>
      <c r="OB41" s="15"/>
      <c r="OC41" s="15"/>
      <c r="OD41" s="15"/>
      <c r="OE41" s="15"/>
      <c r="OF41" s="15"/>
      <c r="OG41" s="15"/>
      <c r="OH41" s="15"/>
      <c r="OI41" s="15"/>
      <c r="OJ41" s="15"/>
      <c r="OK41" s="15"/>
      <c r="OL41" s="15"/>
      <c r="OM41" s="15"/>
      <c r="ON41" s="15"/>
      <c r="OO41" s="15"/>
      <c r="OP41" s="15"/>
      <c r="OQ41" s="15"/>
      <c r="OR41" s="15"/>
      <c r="OS41" s="15"/>
      <c r="OT41" s="15"/>
      <c r="OU41" s="15"/>
      <c r="OV41" s="15"/>
      <c r="OW41" s="15"/>
      <c r="OX41" s="15"/>
      <c r="OY41" s="15"/>
      <c r="OZ41" s="15"/>
      <c r="PA41" s="15"/>
      <c r="PB41" s="15"/>
      <c r="PC41" s="15"/>
      <c r="PD41" s="15"/>
      <c r="PE41" s="15"/>
      <c r="PF41" s="15"/>
      <c r="PG41" s="15"/>
      <c r="PH41" s="15"/>
      <c r="PI41" s="15"/>
      <c r="PJ41" s="15"/>
      <c r="PK41" s="15"/>
      <c r="PL41" s="15"/>
      <c r="PM41" s="15"/>
      <c r="PN41" s="15"/>
      <c r="PO41" s="15"/>
      <c r="PP41" s="15"/>
      <c r="PQ41" s="15"/>
      <c r="PR41" s="15"/>
      <c r="PS41" s="15"/>
      <c r="PT41" s="15"/>
      <c r="PU41" s="15"/>
      <c r="PV41" s="15"/>
      <c r="PW41" s="15"/>
      <c r="PX41" s="15"/>
      <c r="PY41" s="15"/>
      <c r="PZ41" s="15"/>
      <c r="QA41" s="15"/>
      <c r="QB41" s="15"/>
      <c r="QC41" s="15"/>
      <c r="QD41" s="15"/>
      <c r="QE41" s="15"/>
      <c r="QF41" s="15"/>
      <c r="QG41" s="15"/>
      <c r="QH41" s="15"/>
      <c r="QI41" s="15"/>
      <c r="QJ41" s="15"/>
      <c r="QK41" s="15"/>
      <c r="QL41" s="15"/>
      <c r="QM41" s="15"/>
      <c r="QN41" s="15"/>
      <c r="QO41" s="15"/>
      <c r="QP41" s="15"/>
      <c r="QQ41" s="15"/>
      <c r="QR41" s="15"/>
      <c r="QS41" s="15"/>
      <c r="QT41" s="15"/>
      <c r="QU41" s="15"/>
      <c r="QV41" s="15"/>
      <c r="QW41" s="15"/>
      <c r="QX41" s="15"/>
      <c r="QY41" s="15"/>
      <c r="QZ41" s="15"/>
      <c r="RA41" s="15"/>
      <c r="RB41" s="15"/>
      <c r="RC41" s="15"/>
      <c r="RD41" s="15"/>
      <c r="RE41" s="15"/>
      <c r="RF41" s="15"/>
      <c r="RG41" s="15"/>
      <c r="RH41" s="15"/>
      <c r="RI41" s="15"/>
      <c r="RJ41" s="15"/>
      <c r="RK41" s="15"/>
      <c r="RL41" s="15"/>
      <c r="RM41" s="15"/>
      <c r="RN41" s="15"/>
      <c r="RO41" s="15"/>
      <c r="RP41" s="15"/>
      <c r="RQ41" s="15"/>
      <c r="RR41" s="15"/>
      <c r="RS41" s="15"/>
      <c r="RT41" s="15"/>
      <c r="RU41" s="15"/>
      <c r="RV41" s="15"/>
      <c r="RW41" s="15"/>
      <c r="RX41" s="15"/>
      <c r="RY41" s="15"/>
      <c r="RZ41" s="15"/>
      <c r="SA41" s="15"/>
      <c r="SB41" s="15"/>
      <c r="SC41" s="15"/>
      <c r="SD41" s="15"/>
      <c r="SE41" s="15"/>
      <c r="SF41" s="15"/>
      <c r="SG41" s="15"/>
      <c r="SH41" s="15"/>
      <c r="SI41" s="15"/>
      <c r="SJ41" s="15"/>
      <c r="SK41" s="15"/>
      <c r="SL41" s="15"/>
      <c r="SM41" s="15"/>
      <c r="SN41" s="15"/>
      <c r="SO41" s="15"/>
      <c r="SP41" s="15"/>
      <c r="SQ41" s="15"/>
      <c r="SR41" s="15"/>
      <c r="SS41" s="15"/>
      <c r="ST41" s="15"/>
      <c r="SU41" s="15"/>
      <c r="SV41" s="15"/>
      <c r="SW41" s="15"/>
      <c r="SX41" s="15"/>
      <c r="SY41" s="15"/>
      <c r="SZ41" s="15"/>
      <c r="TA41" s="15"/>
      <c r="TB41" s="15"/>
      <c r="TC41" s="15"/>
      <c r="TD41" s="15"/>
      <c r="TE41" s="15"/>
      <c r="TF41" s="15"/>
      <c r="TG41" s="15"/>
      <c r="TH41" s="15"/>
      <c r="TI41" s="15"/>
      <c r="TJ41" s="15"/>
      <c r="TK41" s="15"/>
      <c r="TL41" s="15"/>
      <c r="TM41" s="15"/>
      <c r="TN41" s="15"/>
      <c r="TO41" s="15"/>
      <c r="TP41" s="15"/>
      <c r="TQ41" s="15"/>
      <c r="TR41" s="15"/>
      <c r="TS41" s="15"/>
      <c r="TT41" s="15"/>
      <c r="TU41" s="15"/>
      <c r="TV41" s="15"/>
      <c r="TW41" s="15"/>
      <c r="TX41" s="15"/>
      <c r="TY41" s="15"/>
      <c r="TZ41" s="15"/>
      <c r="UA41" s="15"/>
      <c r="UB41" s="15"/>
      <c r="UC41" s="15"/>
      <c r="UD41" s="15"/>
      <c r="UE41" s="15"/>
      <c r="UF41" s="15"/>
      <c r="UG41" s="15"/>
      <c r="UH41" s="15"/>
      <c r="UI41" s="15"/>
      <c r="UJ41" s="15"/>
      <c r="UK41" s="15"/>
      <c r="UL41" s="15"/>
      <c r="UM41" s="15"/>
      <c r="UN41" s="15"/>
      <c r="UO41" s="15"/>
      <c r="UP41" s="15"/>
      <c r="UQ41" s="15"/>
      <c r="UR41" s="15"/>
      <c r="US41" s="15"/>
      <c r="UT41" s="15"/>
      <c r="UU41" s="15"/>
      <c r="UV41" s="15"/>
      <c r="UW41" s="15"/>
      <c r="UX41" s="15"/>
      <c r="UY41" s="15"/>
      <c r="UZ41" s="15"/>
      <c r="VA41" s="15"/>
      <c r="VB41" s="15"/>
      <c r="VC41" s="15"/>
      <c r="VD41" s="15"/>
      <c r="VE41" s="15"/>
      <c r="VF41" s="15"/>
      <c r="VG41" s="15"/>
      <c r="VH41" s="15"/>
      <c r="VI41" s="15"/>
      <c r="VJ41" s="15"/>
      <c r="VK41" s="15"/>
      <c r="VL41" s="15"/>
      <c r="VM41" s="15"/>
      <c r="VN41" s="15"/>
      <c r="VO41" s="15"/>
      <c r="VP41" s="15"/>
      <c r="VQ41" s="15"/>
      <c r="VR41" s="15"/>
      <c r="VS41" s="15"/>
      <c r="VT41" s="15"/>
      <c r="VU41" s="15"/>
      <c r="VV41" s="15"/>
      <c r="VW41" s="15"/>
      <c r="VX41" s="15"/>
      <c r="VY41" s="15"/>
      <c r="VZ41" s="15"/>
      <c r="WA41" s="15"/>
      <c r="WB41" s="15"/>
      <c r="WC41" s="15"/>
      <c r="WD41" s="15"/>
      <c r="WE41" s="15"/>
      <c r="WF41" s="15"/>
      <c r="WG41" s="15"/>
      <c r="WH41" s="15"/>
      <c r="WI41" s="15"/>
      <c r="WJ41" s="15"/>
      <c r="WK41" s="15"/>
      <c r="WL41" s="15"/>
      <c r="WM41" s="15"/>
      <c r="WN41" s="15"/>
      <c r="WO41" s="15"/>
      <c r="WP41" s="15"/>
      <c r="WQ41" s="15"/>
      <c r="WR41" s="15"/>
      <c r="WS41" s="15"/>
      <c r="WT41" s="15"/>
      <c r="WU41" s="15"/>
      <c r="WV41" s="15"/>
      <c r="WW41" s="15"/>
      <c r="WX41" s="15"/>
      <c r="WY41" s="15"/>
      <c r="WZ41" s="15"/>
      <c r="XA41" s="15"/>
      <c r="XB41" s="15"/>
      <c r="XC41" s="15"/>
      <c r="XD41" s="15"/>
      <c r="XE41" s="15"/>
      <c r="XF41" s="15"/>
      <c r="XG41" s="15"/>
      <c r="XH41" s="15"/>
      <c r="XI41" s="15"/>
      <c r="XJ41" s="15"/>
      <c r="XK41" s="15"/>
      <c r="XL41" s="15"/>
      <c r="XM41" s="15"/>
      <c r="XN41" s="15"/>
      <c r="XO41" s="15"/>
      <c r="XP41" s="15"/>
      <c r="XQ41" s="15"/>
      <c r="XR41" s="15"/>
      <c r="XS41" s="15"/>
      <c r="XT41" s="15"/>
      <c r="XU41" s="15"/>
      <c r="XV41" s="15"/>
      <c r="XW41" s="15"/>
      <c r="XX41" s="15"/>
      <c r="XY41" s="15"/>
      <c r="XZ41" s="15"/>
      <c r="YA41" s="15"/>
      <c r="YB41" s="15"/>
      <c r="YC41" s="15"/>
      <c r="YD41" s="15"/>
      <c r="YE41" s="15"/>
      <c r="YF41" s="15"/>
      <c r="YG41" s="15"/>
      <c r="YH41" s="15"/>
      <c r="YI41" s="15"/>
      <c r="YJ41" s="15"/>
      <c r="YK41" s="15"/>
      <c r="YL41" s="15"/>
      <c r="YM41" s="15"/>
      <c r="YN41" s="15"/>
      <c r="YO41" s="15"/>
      <c r="YP41" s="15"/>
    </row>
    <row r="42" spans="1:666" s="22" customFormat="1" x14ac:dyDescent="0.3">
      <c r="A42" s="15"/>
      <c r="B42" s="15"/>
      <c r="C42" s="15"/>
      <c r="D42" s="16"/>
      <c r="E42" s="17"/>
      <c r="F42" s="18"/>
      <c r="G42" s="19"/>
      <c r="H42" s="18"/>
      <c r="I42" s="18"/>
      <c r="J42" s="19"/>
      <c r="K42" s="19"/>
      <c r="L42" s="19"/>
      <c r="M42" s="19"/>
      <c r="N42" s="19"/>
      <c r="O42" s="18"/>
      <c r="P42" s="20"/>
      <c r="Q42" s="20"/>
      <c r="R42" s="20"/>
      <c r="S42" s="20"/>
      <c r="T42" s="20"/>
      <c r="U42" s="19"/>
      <c r="V42" s="21"/>
      <c r="W42" s="21"/>
      <c r="X42" s="21"/>
      <c r="Y42" s="18"/>
      <c r="Z42" s="18"/>
      <c r="AA42" s="18"/>
      <c r="AB42" s="18"/>
      <c r="AC42" s="18"/>
      <c r="AD42" s="18"/>
      <c r="AE42" s="18"/>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5"/>
      <c r="KR42" s="15"/>
      <c r="KS42" s="15"/>
      <c r="KT42" s="15"/>
      <c r="KU42" s="15"/>
      <c r="KV42" s="15"/>
      <c r="KW42" s="15"/>
      <c r="KX42" s="15"/>
      <c r="KY42" s="15"/>
      <c r="KZ42" s="15"/>
      <c r="LA42" s="15"/>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5"/>
      <c r="MU42" s="15"/>
      <c r="MV42" s="15"/>
      <c r="MW42" s="15"/>
      <c r="MX42" s="15"/>
      <c r="MY42" s="15"/>
      <c r="MZ42" s="15"/>
      <c r="NA42" s="15"/>
      <c r="NB42" s="15"/>
      <c r="NC42" s="15"/>
      <c r="ND42" s="15"/>
      <c r="NE42" s="15"/>
      <c r="NF42" s="15"/>
      <c r="NG42" s="15"/>
      <c r="NH42" s="15"/>
      <c r="NI42" s="15"/>
      <c r="NJ42" s="15"/>
      <c r="NK42" s="15"/>
      <c r="NL42" s="15"/>
      <c r="NM42" s="15"/>
      <c r="NN42" s="15"/>
      <c r="NO42" s="15"/>
      <c r="NP42" s="15"/>
      <c r="NQ42" s="15"/>
      <c r="NR42" s="15"/>
      <c r="NS42" s="15"/>
      <c r="NT42" s="15"/>
      <c r="NU42" s="15"/>
      <c r="NV42" s="15"/>
      <c r="NW42" s="15"/>
      <c r="NX42" s="15"/>
      <c r="NY42" s="15"/>
      <c r="NZ42" s="15"/>
      <c r="OA42" s="15"/>
      <c r="OB42" s="15"/>
      <c r="OC42" s="15"/>
      <c r="OD42" s="15"/>
      <c r="OE42" s="15"/>
      <c r="OF42" s="15"/>
      <c r="OG42" s="15"/>
      <c r="OH42" s="15"/>
      <c r="OI42" s="15"/>
      <c r="OJ42" s="15"/>
      <c r="OK42" s="15"/>
      <c r="OL42" s="15"/>
      <c r="OM42" s="15"/>
      <c r="ON42" s="15"/>
      <c r="OO42" s="15"/>
      <c r="OP42" s="15"/>
      <c r="OQ42" s="15"/>
      <c r="OR42" s="15"/>
      <c r="OS42" s="15"/>
      <c r="OT42" s="15"/>
      <c r="OU42" s="15"/>
      <c r="OV42" s="15"/>
      <c r="OW42" s="15"/>
      <c r="OX42" s="15"/>
      <c r="OY42" s="15"/>
      <c r="OZ42" s="15"/>
      <c r="PA42" s="15"/>
      <c r="PB42" s="15"/>
      <c r="PC42" s="15"/>
      <c r="PD42" s="15"/>
      <c r="PE42" s="15"/>
      <c r="PF42" s="15"/>
      <c r="PG42" s="15"/>
      <c r="PH42" s="15"/>
      <c r="PI42" s="15"/>
      <c r="PJ42" s="15"/>
      <c r="PK42" s="15"/>
      <c r="PL42" s="15"/>
      <c r="PM42" s="15"/>
      <c r="PN42" s="15"/>
      <c r="PO42" s="15"/>
      <c r="PP42" s="15"/>
      <c r="PQ42" s="15"/>
      <c r="PR42" s="15"/>
      <c r="PS42" s="15"/>
      <c r="PT42" s="15"/>
      <c r="PU42" s="15"/>
      <c r="PV42" s="15"/>
      <c r="PW42" s="15"/>
      <c r="PX42" s="15"/>
      <c r="PY42" s="15"/>
      <c r="PZ42" s="15"/>
      <c r="QA42" s="15"/>
      <c r="QB42" s="15"/>
      <c r="QC42" s="15"/>
      <c r="QD42" s="15"/>
      <c r="QE42" s="15"/>
      <c r="QF42" s="15"/>
      <c r="QG42" s="15"/>
      <c r="QH42" s="15"/>
      <c r="QI42" s="15"/>
      <c r="QJ42" s="15"/>
      <c r="QK42" s="15"/>
      <c r="QL42" s="15"/>
      <c r="QM42" s="15"/>
      <c r="QN42" s="15"/>
      <c r="QO42" s="15"/>
      <c r="QP42" s="15"/>
      <c r="QQ42" s="15"/>
      <c r="QR42" s="15"/>
      <c r="QS42" s="15"/>
      <c r="QT42" s="15"/>
      <c r="QU42" s="15"/>
      <c r="QV42" s="15"/>
      <c r="QW42" s="15"/>
      <c r="QX42" s="15"/>
      <c r="QY42" s="15"/>
      <c r="QZ42" s="15"/>
      <c r="RA42" s="15"/>
      <c r="RB42" s="15"/>
      <c r="RC42" s="15"/>
      <c r="RD42" s="15"/>
      <c r="RE42" s="15"/>
      <c r="RF42" s="15"/>
      <c r="RG42" s="15"/>
      <c r="RH42" s="15"/>
      <c r="RI42" s="15"/>
      <c r="RJ42" s="15"/>
      <c r="RK42" s="15"/>
      <c r="RL42" s="15"/>
      <c r="RM42" s="15"/>
      <c r="RN42" s="15"/>
      <c r="RO42" s="15"/>
      <c r="RP42" s="15"/>
      <c r="RQ42" s="15"/>
      <c r="RR42" s="15"/>
      <c r="RS42" s="15"/>
      <c r="RT42" s="15"/>
      <c r="RU42" s="15"/>
      <c r="RV42" s="15"/>
      <c r="RW42" s="15"/>
      <c r="RX42" s="15"/>
      <c r="RY42" s="15"/>
      <c r="RZ42" s="15"/>
      <c r="SA42" s="15"/>
      <c r="SB42" s="15"/>
      <c r="SC42" s="15"/>
      <c r="SD42" s="15"/>
      <c r="SE42" s="15"/>
      <c r="SF42" s="15"/>
      <c r="SG42" s="15"/>
      <c r="SH42" s="15"/>
      <c r="SI42" s="15"/>
      <c r="SJ42" s="15"/>
      <c r="SK42" s="15"/>
      <c r="SL42" s="15"/>
      <c r="SM42" s="15"/>
      <c r="SN42" s="15"/>
      <c r="SO42" s="15"/>
      <c r="SP42" s="15"/>
      <c r="SQ42" s="15"/>
      <c r="SR42" s="15"/>
      <c r="SS42" s="15"/>
      <c r="ST42" s="15"/>
      <c r="SU42" s="15"/>
      <c r="SV42" s="15"/>
      <c r="SW42" s="15"/>
      <c r="SX42" s="15"/>
      <c r="SY42" s="15"/>
      <c r="SZ42" s="15"/>
      <c r="TA42" s="15"/>
      <c r="TB42" s="15"/>
      <c r="TC42" s="15"/>
      <c r="TD42" s="15"/>
      <c r="TE42" s="15"/>
      <c r="TF42" s="15"/>
      <c r="TG42" s="15"/>
      <c r="TH42" s="15"/>
      <c r="TI42" s="15"/>
      <c r="TJ42" s="15"/>
      <c r="TK42" s="15"/>
      <c r="TL42" s="15"/>
      <c r="TM42" s="15"/>
      <c r="TN42" s="15"/>
      <c r="TO42" s="15"/>
      <c r="TP42" s="15"/>
      <c r="TQ42" s="15"/>
      <c r="TR42" s="15"/>
      <c r="TS42" s="15"/>
      <c r="TT42" s="15"/>
      <c r="TU42" s="15"/>
      <c r="TV42" s="15"/>
      <c r="TW42" s="15"/>
      <c r="TX42" s="15"/>
      <c r="TY42" s="15"/>
      <c r="TZ42" s="15"/>
      <c r="UA42" s="15"/>
      <c r="UB42" s="15"/>
      <c r="UC42" s="15"/>
      <c r="UD42" s="15"/>
      <c r="UE42" s="15"/>
      <c r="UF42" s="15"/>
      <c r="UG42" s="15"/>
      <c r="UH42" s="15"/>
      <c r="UI42" s="15"/>
      <c r="UJ42" s="15"/>
      <c r="UK42" s="15"/>
      <c r="UL42" s="15"/>
      <c r="UM42" s="15"/>
      <c r="UN42" s="15"/>
      <c r="UO42" s="15"/>
      <c r="UP42" s="15"/>
      <c r="UQ42" s="15"/>
      <c r="UR42" s="15"/>
      <c r="US42" s="15"/>
      <c r="UT42" s="15"/>
      <c r="UU42" s="15"/>
      <c r="UV42" s="15"/>
      <c r="UW42" s="15"/>
      <c r="UX42" s="15"/>
      <c r="UY42" s="15"/>
      <c r="UZ42" s="15"/>
      <c r="VA42" s="15"/>
      <c r="VB42" s="15"/>
      <c r="VC42" s="15"/>
      <c r="VD42" s="15"/>
      <c r="VE42" s="15"/>
      <c r="VF42" s="15"/>
      <c r="VG42" s="15"/>
      <c r="VH42" s="15"/>
      <c r="VI42" s="15"/>
      <c r="VJ42" s="15"/>
      <c r="VK42" s="15"/>
      <c r="VL42" s="15"/>
      <c r="VM42" s="15"/>
      <c r="VN42" s="15"/>
      <c r="VO42" s="15"/>
      <c r="VP42" s="15"/>
      <c r="VQ42" s="15"/>
      <c r="VR42" s="15"/>
      <c r="VS42" s="15"/>
      <c r="VT42" s="15"/>
      <c r="VU42" s="15"/>
      <c r="VV42" s="15"/>
      <c r="VW42" s="15"/>
      <c r="VX42" s="15"/>
      <c r="VY42" s="15"/>
      <c r="VZ42" s="15"/>
      <c r="WA42" s="15"/>
      <c r="WB42" s="15"/>
      <c r="WC42" s="15"/>
      <c r="WD42" s="15"/>
      <c r="WE42" s="15"/>
      <c r="WF42" s="15"/>
      <c r="WG42" s="15"/>
      <c r="WH42" s="15"/>
      <c r="WI42" s="15"/>
      <c r="WJ42" s="15"/>
      <c r="WK42" s="15"/>
      <c r="WL42" s="15"/>
      <c r="WM42" s="15"/>
      <c r="WN42" s="15"/>
      <c r="WO42" s="15"/>
      <c r="WP42" s="15"/>
      <c r="WQ42" s="15"/>
      <c r="WR42" s="15"/>
      <c r="WS42" s="15"/>
      <c r="WT42" s="15"/>
      <c r="WU42" s="15"/>
      <c r="WV42" s="15"/>
      <c r="WW42" s="15"/>
      <c r="WX42" s="15"/>
      <c r="WY42" s="15"/>
      <c r="WZ42" s="15"/>
      <c r="XA42" s="15"/>
      <c r="XB42" s="15"/>
      <c r="XC42" s="15"/>
      <c r="XD42" s="15"/>
      <c r="XE42" s="15"/>
      <c r="XF42" s="15"/>
      <c r="XG42" s="15"/>
      <c r="XH42" s="15"/>
      <c r="XI42" s="15"/>
      <c r="XJ42" s="15"/>
      <c r="XK42" s="15"/>
      <c r="XL42" s="15"/>
      <c r="XM42" s="15"/>
      <c r="XN42" s="15"/>
      <c r="XO42" s="15"/>
      <c r="XP42" s="15"/>
      <c r="XQ42" s="15"/>
      <c r="XR42" s="15"/>
      <c r="XS42" s="15"/>
      <c r="XT42" s="15"/>
      <c r="XU42" s="15"/>
      <c r="XV42" s="15"/>
      <c r="XW42" s="15"/>
      <c r="XX42" s="15"/>
      <c r="XY42" s="15"/>
      <c r="XZ42" s="15"/>
      <c r="YA42" s="15"/>
      <c r="YB42" s="15"/>
      <c r="YC42" s="15"/>
      <c r="YD42" s="15"/>
      <c r="YE42" s="15"/>
      <c r="YF42" s="15"/>
      <c r="YG42" s="15"/>
      <c r="YH42" s="15"/>
      <c r="YI42" s="15"/>
      <c r="YJ42" s="15"/>
      <c r="YK42" s="15"/>
      <c r="YL42" s="15"/>
      <c r="YM42" s="15"/>
      <c r="YN42" s="15"/>
      <c r="YO42" s="15"/>
      <c r="YP42" s="15"/>
    </row>
    <row r="43" spans="1:666" s="22" customFormat="1" x14ac:dyDescent="0.3">
      <c r="A43" s="15"/>
      <c r="B43" s="15"/>
      <c r="C43" s="15"/>
      <c r="D43" s="16"/>
      <c r="E43" s="17"/>
      <c r="F43" s="18"/>
      <c r="G43" s="19"/>
      <c r="H43" s="18"/>
      <c r="I43" s="18"/>
      <c r="J43" s="19"/>
      <c r="K43" s="19"/>
      <c r="L43" s="19"/>
      <c r="M43" s="19"/>
      <c r="N43" s="19"/>
      <c r="O43" s="18"/>
      <c r="P43" s="20"/>
      <c r="Q43" s="20"/>
      <c r="R43" s="20"/>
      <c r="S43" s="20"/>
      <c r="T43" s="20"/>
      <c r="U43" s="19"/>
      <c r="V43" s="21"/>
      <c r="W43" s="21"/>
      <c r="X43" s="21"/>
      <c r="Y43" s="18"/>
      <c r="Z43" s="18"/>
      <c r="AA43" s="18"/>
      <c r="AB43" s="18"/>
      <c r="AC43" s="18"/>
      <c r="AD43" s="18"/>
      <c r="AE43" s="18"/>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row>
    <row r="44" spans="1:666" s="22" customFormat="1" x14ac:dyDescent="0.3">
      <c r="A44" s="15"/>
      <c r="B44" s="15"/>
      <c r="C44" s="15"/>
      <c r="D44" s="16"/>
      <c r="E44" s="17"/>
      <c r="F44" s="18"/>
      <c r="G44" s="19"/>
      <c r="H44" s="18"/>
      <c r="I44" s="18"/>
      <c r="J44" s="19"/>
      <c r="K44" s="19"/>
      <c r="L44" s="19"/>
      <c r="M44" s="19"/>
      <c r="N44" s="19"/>
      <c r="O44" s="18"/>
      <c r="P44" s="20"/>
      <c r="Q44" s="20"/>
      <c r="R44" s="20"/>
      <c r="S44" s="20"/>
      <c r="T44" s="20"/>
      <c r="U44" s="19"/>
      <c r="V44" s="21"/>
      <c r="W44" s="21"/>
      <c r="X44" s="21"/>
      <c r="Y44" s="18"/>
      <c r="Z44" s="18"/>
      <c r="AA44" s="18"/>
      <c r="AB44" s="18"/>
      <c r="AC44" s="18"/>
      <c r="AD44" s="18"/>
      <c r="AE44" s="18"/>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15"/>
      <c r="NI44" s="15"/>
      <c r="NJ44" s="15"/>
      <c r="NK44" s="15"/>
      <c r="NL44" s="15"/>
      <c r="NM44" s="15"/>
      <c r="NN44" s="15"/>
      <c r="NO44" s="15"/>
      <c r="NP44" s="15"/>
      <c r="NQ44" s="15"/>
      <c r="NR44" s="15"/>
      <c r="NS44" s="15"/>
      <c r="NT44" s="15"/>
      <c r="NU44" s="15"/>
      <c r="NV44" s="15"/>
      <c r="NW44" s="15"/>
      <c r="NX44" s="15"/>
      <c r="NY44" s="15"/>
      <c r="NZ44" s="15"/>
      <c r="OA44" s="15"/>
      <c r="OB44" s="15"/>
      <c r="OC44" s="15"/>
      <c r="OD44" s="15"/>
      <c r="OE44" s="15"/>
      <c r="OF44" s="15"/>
      <c r="OG44" s="15"/>
      <c r="OH44" s="15"/>
      <c r="OI44" s="15"/>
      <c r="OJ44" s="15"/>
      <c r="OK44" s="15"/>
      <c r="OL44" s="15"/>
      <c r="OM44" s="15"/>
      <c r="ON44" s="15"/>
      <c r="OO44" s="15"/>
      <c r="OP44" s="15"/>
      <c r="OQ44" s="15"/>
      <c r="OR44" s="15"/>
      <c r="OS44" s="15"/>
      <c r="OT44" s="15"/>
      <c r="OU44" s="15"/>
      <c r="OV44" s="15"/>
      <c r="OW44" s="15"/>
      <c r="OX44" s="15"/>
      <c r="OY44" s="15"/>
      <c r="OZ44" s="15"/>
      <c r="PA44" s="15"/>
      <c r="PB44" s="15"/>
      <c r="PC44" s="15"/>
      <c r="PD44" s="15"/>
      <c r="PE44" s="15"/>
      <c r="PF44" s="15"/>
      <c r="PG44" s="15"/>
      <c r="PH44" s="15"/>
      <c r="PI44" s="15"/>
      <c r="PJ44" s="15"/>
      <c r="PK44" s="15"/>
      <c r="PL44" s="15"/>
      <c r="PM44" s="15"/>
      <c r="PN44" s="15"/>
      <c r="PO44" s="15"/>
      <c r="PP44" s="15"/>
      <c r="PQ44" s="15"/>
      <c r="PR44" s="15"/>
      <c r="PS44" s="15"/>
      <c r="PT44" s="15"/>
      <c r="PU44" s="15"/>
      <c r="PV44" s="15"/>
      <c r="PW44" s="15"/>
      <c r="PX44" s="15"/>
      <c r="PY44" s="15"/>
      <c r="PZ44" s="15"/>
      <c r="QA44" s="15"/>
      <c r="QB44" s="15"/>
      <c r="QC44" s="15"/>
      <c r="QD44" s="15"/>
      <c r="QE44" s="15"/>
      <c r="QF44" s="15"/>
      <c r="QG44" s="15"/>
      <c r="QH44" s="15"/>
      <c r="QI44" s="15"/>
      <c r="QJ44" s="15"/>
      <c r="QK44" s="15"/>
      <c r="QL44" s="15"/>
      <c r="QM44" s="15"/>
      <c r="QN44" s="15"/>
      <c r="QO44" s="15"/>
      <c r="QP44" s="15"/>
      <c r="QQ44" s="15"/>
      <c r="QR44" s="15"/>
      <c r="QS44" s="15"/>
      <c r="QT44" s="15"/>
      <c r="QU44" s="15"/>
      <c r="QV44" s="15"/>
      <c r="QW44" s="15"/>
      <c r="QX44" s="15"/>
      <c r="QY44" s="15"/>
      <c r="QZ44" s="15"/>
      <c r="RA44" s="15"/>
      <c r="RB44" s="15"/>
      <c r="RC44" s="15"/>
      <c r="RD44" s="15"/>
      <c r="RE44" s="15"/>
      <c r="RF44" s="15"/>
      <c r="RG44" s="15"/>
      <c r="RH44" s="15"/>
      <c r="RI44" s="15"/>
      <c r="RJ44" s="15"/>
      <c r="RK44" s="15"/>
      <c r="RL44" s="15"/>
      <c r="RM44" s="15"/>
      <c r="RN44" s="15"/>
      <c r="RO44" s="15"/>
      <c r="RP44" s="15"/>
      <c r="RQ44" s="15"/>
      <c r="RR44" s="15"/>
      <c r="RS44" s="15"/>
      <c r="RT44" s="15"/>
      <c r="RU44" s="15"/>
      <c r="RV44" s="15"/>
      <c r="RW44" s="15"/>
      <c r="RX44" s="15"/>
      <c r="RY44" s="15"/>
      <c r="RZ44" s="15"/>
      <c r="SA44" s="15"/>
      <c r="SB44" s="15"/>
      <c r="SC44" s="15"/>
      <c r="SD44" s="15"/>
      <c r="SE44" s="15"/>
      <c r="SF44" s="15"/>
      <c r="SG44" s="15"/>
      <c r="SH44" s="15"/>
      <c r="SI44" s="15"/>
      <c r="SJ44" s="15"/>
      <c r="SK44" s="15"/>
      <c r="SL44" s="15"/>
      <c r="SM44" s="15"/>
      <c r="SN44" s="15"/>
      <c r="SO44" s="15"/>
      <c r="SP44" s="15"/>
      <c r="SQ44" s="15"/>
      <c r="SR44" s="15"/>
      <c r="SS44" s="15"/>
      <c r="ST44" s="15"/>
      <c r="SU44" s="15"/>
      <c r="SV44" s="15"/>
      <c r="SW44" s="15"/>
      <c r="SX44" s="15"/>
      <c r="SY44" s="15"/>
      <c r="SZ44" s="15"/>
      <c r="TA44" s="15"/>
      <c r="TB44" s="15"/>
      <c r="TC44" s="15"/>
      <c r="TD44" s="15"/>
      <c r="TE44" s="15"/>
      <c r="TF44" s="15"/>
      <c r="TG44" s="15"/>
      <c r="TH44" s="15"/>
      <c r="TI44" s="15"/>
      <c r="TJ44" s="15"/>
      <c r="TK44" s="15"/>
      <c r="TL44" s="15"/>
      <c r="TM44" s="15"/>
      <c r="TN44" s="15"/>
      <c r="TO44" s="15"/>
      <c r="TP44" s="15"/>
      <c r="TQ44" s="15"/>
      <c r="TR44" s="15"/>
      <c r="TS44" s="15"/>
      <c r="TT44" s="15"/>
      <c r="TU44" s="15"/>
      <c r="TV44" s="15"/>
      <c r="TW44" s="15"/>
      <c r="TX44" s="15"/>
      <c r="TY44" s="15"/>
      <c r="TZ44" s="15"/>
      <c r="UA44" s="15"/>
      <c r="UB44" s="15"/>
      <c r="UC44" s="15"/>
      <c r="UD44" s="15"/>
      <c r="UE44" s="15"/>
      <c r="UF44" s="15"/>
      <c r="UG44" s="15"/>
      <c r="UH44" s="15"/>
      <c r="UI44" s="15"/>
      <c r="UJ44" s="15"/>
      <c r="UK44" s="15"/>
      <c r="UL44" s="15"/>
      <c r="UM44" s="15"/>
      <c r="UN44" s="15"/>
      <c r="UO44" s="15"/>
      <c r="UP44" s="15"/>
      <c r="UQ44" s="15"/>
      <c r="UR44" s="15"/>
      <c r="US44" s="15"/>
      <c r="UT44" s="15"/>
      <c r="UU44" s="15"/>
      <c r="UV44" s="15"/>
      <c r="UW44" s="15"/>
      <c r="UX44" s="15"/>
      <c r="UY44" s="15"/>
      <c r="UZ44" s="15"/>
      <c r="VA44" s="15"/>
      <c r="VB44" s="15"/>
      <c r="VC44" s="15"/>
      <c r="VD44" s="15"/>
      <c r="VE44" s="15"/>
      <c r="VF44" s="15"/>
      <c r="VG44" s="15"/>
      <c r="VH44" s="15"/>
      <c r="VI44" s="15"/>
      <c r="VJ44" s="15"/>
      <c r="VK44" s="15"/>
      <c r="VL44" s="15"/>
      <c r="VM44" s="15"/>
      <c r="VN44" s="15"/>
      <c r="VO44" s="15"/>
      <c r="VP44" s="15"/>
      <c r="VQ44" s="15"/>
      <c r="VR44" s="15"/>
      <c r="VS44" s="15"/>
      <c r="VT44" s="15"/>
      <c r="VU44" s="15"/>
      <c r="VV44" s="15"/>
      <c r="VW44" s="15"/>
      <c r="VX44" s="15"/>
      <c r="VY44" s="15"/>
      <c r="VZ44" s="15"/>
      <c r="WA44" s="15"/>
      <c r="WB44" s="15"/>
      <c r="WC44" s="15"/>
      <c r="WD44" s="15"/>
      <c r="WE44" s="15"/>
      <c r="WF44" s="15"/>
      <c r="WG44" s="15"/>
      <c r="WH44" s="15"/>
      <c r="WI44" s="15"/>
      <c r="WJ44" s="15"/>
      <c r="WK44" s="15"/>
      <c r="WL44" s="15"/>
      <c r="WM44" s="15"/>
      <c r="WN44" s="15"/>
      <c r="WO44" s="15"/>
      <c r="WP44" s="15"/>
      <c r="WQ44" s="15"/>
      <c r="WR44" s="15"/>
      <c r="WS44" s="15"/>
      <c r="WT44" s="15"/>
      <c r="WU44" s="15"/>
      <c r="WV44" s="15"/>
      <c r="WW44" s="15"/>
      <c r="WX44" s="15"/>
      <c r="WY44" s="15"/>
      <c r="WZ44" s="15"/>
      <c r="XA44" s="15"/>
      <c r="XB44" s="15"/>
      <c r="XC44" s="15"/>
      <c r="XD44" s="15"/>
      <c r="XE44" s="15"/>
      <c r="XF44" s="15"/>
      <c r="XG44" s="15"/>
      <c r="XH44" s="15"/>
      <c r="XI44" s="15"/>
      <c r="XJ44" s="15"/>
      <c r="XK44" s="15"/>
      <c r="XL44" s="15"/>
      <c r="XM44" s="15"/>
      <c r="XN44" s="15"/>
      <c r="XO44" s="15"/>
      <c r="XP44" s="15"/>
      <c r="XQ44" s="15"/>
      <c r="XR44" s="15"/>
      <c r="XS44" s="15"/>
      <c r="XT44" s="15"/>
      <c r="XU44" s="15"/>
      <c r="XV44" s="15"/>
      <c r="XW44" s="15"/>
      <c r="XX44" s="15"/>
      <c r="XY44" s="15"/>
      <c r="XZ44" s="15"/>
      <c r="YA44" s="15"/>
      <c r="YB44" s="15"/>
      <c r="YC44" s="15"/>
      <c r="YD44" s="15"/>
      <c r="YE44" s="15"/>
      <c r="YF44" s="15"/>
      <c r="YG44" s="15"/>
      <c r="YH44" s="15"/>
      <c r="YI44" s="15"/>
      <c r="YJ44" s="15"/>
      <c r="YK44" s="15"/>
      <c r="YL44" s="15"/>
      <c r="YM44" s="15"/>
      <c r="YN44" s="15"/>
      <c r="YO44" s="15"/>
      <c r="YP44" s="15"/>
    </row>
    <row r="45" spans="1:666" s="22" customFormat="1" x14ac:dyDescent="0.3">
      <c r="A45" s="15"/>
      <c r="B45" s="15"/>
      <c r="C45" s="15"/>
      <c r="D45" s="16"/>
      <c r="E45" s="17"/>
      <c r="F45" s="18"/>
      <c r="G45" s="19"/>
      <c r="H45" s="18"/>
      <c r="I45" s="18"/>
      <c r="J45" s="19"/>
      <c r="K45" s="19"/>
      <c r="L45" s="19"/>
      <c r="M45" s="19"/>
      <c r="N45" s="19"/>
      <c r="O45" s="18"/>
      <c r="P45" s="20"/>
      <c r="Q45" s="20"/>
      <c r="R45" s="20"/>
      <c r="S45" s="20"/>
      <c r="T45" s="20"/>
      <c r="U45" s="19"/>
      <c r="V45" s="21"/>
      <c r="W45" s="21"/>
      <c r="X45" s="21"/>
      <c r="Y45" s="18"/>
      <c r="Z45" s="18"/>
      <c r="AA45" s="18"/>
      <c r="AB45" s="18"/>
      <c r="AC45" s="18"/>
      <c r="AD45" s="18"/>
      <c r="AE45" s="18"/>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15"/>
      <c r="NI45" s="15"/>
      <c r="NJ45" s="15"/>
      <c r="NK45" s="15"/>
      <c r="NL45" s="15"/>
      <c r="NM45" s="15"/>
      <c r="NN45" s="15"/>
      <c r="NO45" s="15"/>
      <c r="NP45" s="15"/>
      <c r="NQ45" s="15"/>
      <c r="NR45" s="15"/>
      <c r="NS45" s="15"/>
      <c r="NT45" s="15"/>
      <c r="NU45" s="15"/>
      <c r="NV45" s="15"/>
      <c r="NW45" s="15"/>
      <c r="NX45" s="15"/>
      <c r="NY45" s="15"/>
      <c r="NZ45" s="15"/>
      <c r="OA45" s="15"/>
      <c r="OB45" s="15"/>
      <c r="OC45" s="15"/>
      <c r="OD45" s="15"/>
      <c r="OE45" s="15"/>
      <c r="OF45" s="15"/>
      <c r="OG45" s="15"/>
      <c r="OH45" s="15"/>
      <c r="OI45" s="15"/>
      <c r="OJ45" s="15"/>
      <c r="OK45" s="15"/>
      <c r="OL45" s="15"/>
      <c r="OM45" s="15"/>
      <c r="ON45" s="15"/>
      <c r="OO45" s="15"/>
      <c r="OP45" s="15"/>
      <c r="OQ45" s="15"/>
      <c r="OR45" s="15"/>
      <c r="OS45" s="15"/>
      <c r="OT45" s="15"/>
      <c r="OU45" s="15"/>
      <c r="OV45" s="15"/>
      <c r="OW45" s="15"/>
      <c r="OX45" s="15"/>
      <c r="OY45" s="15"/>
      <c r="OZ45" s="15"/>
      <c r="PA45" s="15"/>
      <c r="PB45" s="15"/>
      <c r="PC45" s="15"/>
      <c r="PD45" s="15"/>
      <c r="PE45" s="15"/>
      <c r="PF45" s="15"/>
      <c r="PG45" s="15"/>
      <c r="PH45" s="15"/>
      <c r="PI45" s="15"/>
      <c r="PJ45" s="15"/>
      <c r="PK45" s="15"/>
      <c r="PL45" s="15"/>
      <c r="PM45" s="15"/>
      <c r="PN45" s="15"/>
      <c r="PO45" s="15"/>
      <c r="PP45" s="15"/>
      <c r="PQ45" s="15"/>
      <c r="PR45" s="15"/>
      <c r="PS45" s="15"/>
      <c r="PT45" s="15"/>
      <c r="PU45" s="15"/>
      <c r="PV45" s="15"/>
      <c r="PW45" s="15"/>
      <c r="PX45" s="15"/>
      <c r="PY45" s="15"/>
      <c r="PZ45" s="15"/>
      <c r="QA45" s="15"/>
      <c r="QB45" s="15"/>
      <c r="QC45" s="15"/>
      <c r="QD45" s="15"/>
      <c r="QE45" s="15"/>
      <c r="QF45" s="15"/>
      <c r="QG45" s="15"/>
      <c r="QH45" s="15"/>
      <c r="QI45" s="15"/>
      <c r="QJ45" s="15"/>
      <c r="QK45" s="15"/>
      <c r="QL45" s="15"/>
      <c r="QM45" s="15"/>
      <c r="QN45" s="15"/>
      <c r="QO45" s="15"/>
      <c r="QP45" s="15"/>
      <c r="QQ45" s="15"/>
      <c r="QR45" s="15"/>
      <c r="QS45" s="15"/>
      <c r="QT45" s="15"/>
      <c r="QU45" s="15"/>
      <c r="QV45" s="15"/>
      <c r="QW45" s="15"/>
      <c r="QX45" s="15"/>
      <c r="QY45" s="15"/>
      <c r="QZ45" s="15"/>
      <c r="RA45" s="15"/>
      <c r="RB45" s="15"/>
      <c r="RC45" s="15"/>
      <c r="RD45" s="15"/>
      <c r="RE45" s="15"/>
      <c r="RF45" s="15"/>
      <c r="RG45" s="15"/>
      <c r="RH45" s="15"/>
      <c r="RI45" s="15"/>
      <c r="RJ45" s="15"/>
      <c r="RK45" s="15"/>
      <c r="RL45" s="15"/>
      <c r="RM45" s="15"/>
      <c r="RN45" s="15"/>
      <c r="RO45" s="15"/>
      <c r="RP45" s="15"/>
      <c r="RQ45" s="15"/>
      <c r="RR45" s="15"/>
      <c r="RS45" s="15"/>
      <c r="RT45" s="15"/>
      <c r="RU45" s="15"/>
      <c r="RV45" s="15"/>
      <c r="RW45" s="15"/>
      <c r="RX45" s="15"/>
      <c r="RY45" s="15"/>
      <c r="RZ45" s="15"/>
      <c r="SA45" s="15"/>
      <c r="SB45" s="15"/>
      <c r="SC45" s="15"/>
      <c r="SD45" s="15"/>
      <c r="SE45" s="15"/>
      <c r="SF45" s="15"/>
      <c r="SG45" s="15"/>
      <c r="SH45" s="15"/>
      <c r="SI45" s="15"/>
      <c r="SJ45" s="15"/>
      <c r="SK45" s="15"/>
      <c r="SL45" s="15"/>
      <c r="SM45" s="15"/>
      <c r="SN45" s="15"/>
      <c r="SO45" s="15"/>
      <c r="SP45" s="15"/>
      <c r="SQ45" s="15"/>
      <c r="SR45" s="15"/>
      <c r="SS45" s="15"/>
      <c r="ST45" s="15"/>
      <c r="SU45" s="15"/>
      <c r="SV45" s="15"/>
      <c r="SW45" s="15"/>
      <c r="SX45" s="15"/>
      <c r="SY45" s="15"/>
      <c r="SZ45" s="15"/>
      <c r="TA45" s="15"/>
      <c r="TB45" s="15"/>
      <c r="TC45" s="15"/>
      <c r="TD45" s="15"/>
      <c r="TE45" s="15"/>
      <c r="TF45" s="15"/>
      <c r="TG45" s="15"/>
      <c r="TH45" s="15"/>
      <c r="TI45" s="15"/>
      <c r="TJ45" s="15"/>
      <c r="TK45" s="15"/>
      <c r="TL45" s="15"/>
      <c r="TM45" s="15"/>
      <c r="TN45" s="15"/>
      <c r="TO45" s="15"/>
      <c r="TP45" s="15"/>
      <c r="TQ45" s="15"/>
      <c r="TR45" s="15"/>
      <c r="TS45" s="15"/>
      <c r="TT45" s="15"/>
      <c r="TU45" s="15"/>
      <c r="TV45" s="15"/>
      <c r="TW45" s="15"/>
      <c r="TX45" s="15"/>
      <c r="TY45" s="15"/>
      <c r="TZ45" s="15"/>
      <c r="UA45" s="15"/>
      <c r="UB45" s="15"/>
      <c r="UC45" s="15"/>
      <c r="UD45" s="15"/>
      <c r="UE45" s="15"/>
      <c r="UF45" s="15"/>
      <c r="UG45" s="15"/>
      <c r="UH45" s="15"/>
      <c r="UI45" s="15"/>
      <c r="UJ45" s="15"/>
      <c r="UK45" s="15"/>
      <c r="UL45" s="15"/>
      <c r="UM45" s="15"/>
      <c r="UN45" s="15"/>
      <c r="UO45" s="15"/>
      <c r="UP45" s="15"/>
      <c r="UQ45" s="15"/>
      <c r="UR45" s="15"/>
      <c r="US45" s="15"/>
      <c r="UT45" s="15"/>
      <c r="UU45" s="15"/>
      <c r="UV45" s="15"/>
      <c r="UW45" s="15"/>
      <c r="UX45" s="15"/>
      <c r="UY45" s="15"/>
      <c r="UZ45" s="15"/>
      <c r="VA45" s="15"/>
      <c r="VB45" s="15"/>
      <c r="VC45" s="15"/>
      <c r="VD45" s="15"/>
      <c r="VE45" s="15"/>
      <c r="VF45" s="15"/>
      <c r="VG45" s="15"/>
      <c r="VH45" s="15"/>
      <c r="VI45" s="15"/>
      <c r="VJ45" s="15"/>
      <c r="VK45" s="15"/>
      <c r="VL45" s="15"/>
      <c r="VM45" s="15"/>
      <c r="VN45" s="15"/>
      <c r="VO45" s="15"/>
      <c r="VP45" s="15"/>
      <c r="VQ45" s="15"/>
      <c r="VR45" s="15"/>
      <c r="VS45" s="15"/>
      <c r="VT45" s="15"/>
      <c r="VU45" s="15"/>
      <c r="VV45" s="15"/>
      <c r="VW45" s="15"/>
      <c r="VX45" s="15"/>
      <c r="VY45" s="15"/>
      <c r="VZ45" s="15"/>
      <c r="WA45" s="15"/>
      <c r="WB45" s="15"/>
      <c r="WC45" s="15"/>
      <c r="WD45" s="15"/>
      <c r="WE45" s="15"/>
      <c r="WF45" s="15"/>
      <c r="WG45" s="15"/>
      <c r="WH45" s="15"/>
      <c r="WI45" s="15"/>
      <c r="WJ45" s="15"/>
      <c r="WK45" s="15"/>
      <c r="WL45" s="15"/>
      <c r="WM45" s="15"/>
      <c r="WN45" s="15"/>
      <c r="WO45" s="15"/>
      <c r="WP45" s="15"/>
      <c r="WQ45" s="15"/>
      <c r="WR45" s="15"/>
      <c r="WS45" s="15"/>
      <c r="WT45" s="15"/>
      <c r="WU45" s="15"/>
      <c r="WV45" s="15"/>
      <c r="WW45" s="15"/>
      <c r="WX45" s="15"/>
      <c r="WY45" s="15"/>
      <c r="WZ45" s="15"/>
      <c r="XA45" s="15"/>
      <c r="XB45" s="15"/>
      <c r="XC45" s="15"/>
      <c r="XD45" s="15"/>
      <c r="XE45" s="15"/>
      <c r="XF45" s="15"/>
      <c r="XG45" s="15"/>
      <c r="XH45" s="15"/>
      <c r="XI45" s="15"/>
      <c r="XJ45" s="15"/>
      <c r="XK45" s="15"/>
      <c r="XL45" s="15"/>
      <c r="XM45" s="15"/>
      <c r="XN45" s="15"/>
      <c r="XO45" s="15"/>
      <c r="XP45" s="15"/>
      <c r="XQ45" s="15"/>
      <c r="XR45" s="15"/>
      <c r="XS45" s="15"/>
      <c r="XT45" s="15"/>
      <c r="XU45" s="15"/>
      <c r="XV45" s="15"/>
      <c r="XW45" s="15"/>
      <c r="XX45" s="15"/>
      <c r="XY45" s="15"/>
      <c r="XZ45" s="15"/>
      <c r="YA45" s="15"/>
      <c r="YB45" s="15"/>
      <c r="YC45" s="15"/>
      <c r="YD45" s="15"/>
      <c r="YE45" s="15"/>
      <c r="YF45" s="15"/>
      <c r="YG45" s="15"/>
      <c r="YH45" s="15"/>
      <c r="YI45" s="15"/>
      <c r="YJ45" s="15"/>
      <c r="YK45" s="15"/>
      <c r="YL45" s="15"/>
      <c r="YM45" s="15"/>
      <c r="YN45" s="15"/>
      <c r="YO45" s="15"/>
      <c r="YP45" s="15"/>
    </row>
    <row r="46" spans="1:666" s="22" customFormat="1" x14ac:dyDescent="0.3">
      <c r="A46" s="15"/>
      <c r="B46" s="15"/>
      <c r="C46" t="s">
        <v>418</v>
      </c>
      <c r="D46" s="16"/>
      <c r="E46" s="17"/>
      <c r="F46" s="18"/>
      <c r="G46" s="19"/>
      <c r="H46" s="18"/>
      <c r="I46" s="18"/>
      <c r="J46" s="19"/>
      <c r="K46" s="19"/>
      <c r="L46" s="19"/>
      <c r="M46" s="19"/>
      <c r="N46" s="19"/>
      <c r="O46" s="18"/>
      <c r="P46" s="20"/>
      <c r="Q46" s="20"/>
      <c r="R46" s="20"/>
      <c r="S46" s="20"/>
      <c r="T46" s="20"/>
      <c r="U46" s="19"/>
      <c r="V46" s="21"/>
      <c r="W46" s="21"/>
      <c r="X46" s="21"/>
      <c r="Y46" s="18"/>
      <c r="Z46" s="18"/>
      <c r="AA46" s="18"/>
      <c r="AB46" s="18"/>
      <c r="AC46" s="18"/>
      <c r="AD46" s="18"/>
      <c r="AE46" s="18"/>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15"/>
      <c r="NI46" s="15"/>
      <c r="NJ46" s="15"/>
      <c r="NK46" s="15"/>
      <c r="NL46" s="15"/>
      <c r="NM46" s="15"/>
      <c r="NN46" s="15"/>
      <c r="NO46" s="15"/>
      <c r="NP46" s="15"/>
      <c r="NQ46" s="15"/>
      <c r="NR46" s="15"/>
      <c r="NS46" s="15"/>
      <c r="NT46" s="15"/>
      <c r="NU46" s="15"/>
      <c r="NV46" s="15"/>
      <c r="NW46" s="15"/>
      <c r="NX46" s="15"/>
      <c r="NY46" s="15"/>
      <c r="NZ46" s="15"/>
      <c r="OA46" s="15"/>
      <c r="OB46" s="15"/>
      <c r="OC46" s="15"/>
      <c r="OD46" s="15"/>
      <c r="OE46" s="15"/>
      <c r="OF46" s="15"/>
      <c r="OG46" s="15"/>
      <c r="OH46" s="15"/>
      <c r="OI46" s="15"/>
      <c r="OJ46" s="15"/>
      <c r="OK46" s="15"/>
      <c r="OL46" s="15"/>
      <c r="OM46" s="15"/>
      <c r="ON46" s="15"/>
      <c r="OO46" s="15"/>
      <c r="OP46" s="15"/>
      <c r="OQ46" s="15"/>
      <c r="OR46" s="15"/>
      <c r="OS46" s="15"/>
      <c r="OT46" s="15"/>
      <c r="OU46" s="15"/>
      <c r="OV46" s="15"/>
      <c r="OW46" s="15"/>
      <c r="OX46" s="15"/>
      <c r="OY46" s="15"/>
      <c r="OZ46" s="15"/>
      <c r="PA46" s="15"/>
      <c r="PB46" s="15"/>
      <c r="PC46" s="15"/>
      <c r="PD46" s="15"/>
      <c r="PE46" s="15"/>
      <c r="PF46" s="15"/>
      <c r="PG46" s="15"/>
      <c r="PH46" s="15"/>
      <c r="PI46" s="15"/>
      <c r="PJ46" s="15"/>
      <c r="PK46" s="15"/>
      <c r="PL46" s="15"/>
      <c r="PM46" s="15"/>
      <c r="PN46" s="15"/>
      <c r="PO46" s="15"/>
      <c r="PP46" s="15"/>
      <c r="PQ46" s="15"/>
      <c r="PR46" s="15"/>
      <c r="PS46" s="15"/>
      <c r="PT46" s="15"/>
      <c r="PU46" s="15"/>
      <c r="PV46" s="15"/>
      <c r="PW46" s="15"/>
      <c r="PX46" s="15"/>
      <c r="PY46" s="15"/>
      <c r="PZ46" s="15"/>
      <c r="QA46" s="15"/>
      <c r="QB46" s="15"/>
      <c r="QC46" s="15"/>
      <c r="QD46" s="15"/>
      <c r="QE46" s="15"/>
      <c r="QF46" s="15"/>
      <c r="QG46" s="15"/>
      <c r="QH46" s="15"/>
      <c r="QI46" s="15"/>
      <c r="QJ46" s="15"/>
      <c r="QK46" s="15"/>
      <c r="QL46" s="15"/>
      <c r="QM46" s="15"/>
      <c r="QN46" s="15"/>
      <c r="QO46" s="15"/>
      <c r="QP46" s="15"/>
      <c r="QQ46" s="15"/>
      <c r="QR46" s="15"/>
      <c r="QS46" s="15"/>
      <c r="QT46" s="15"/>
      <c r="QU46" s="15"/>
      <c r="QV46" s="15"/>
      <c r="QW46" s="15"/>
      <c r="QX46" s="15"/>
      <c r="QY46" s="15"/>
      <c r="QZ46" s="15"/>
      <c r="RA46" s="15"/>
      <c r="RB46" s="15"/>
      <c r="RC46" s="15"/>
      <c r="RD46" s="15"/>
      <c r="RE46" s="15"/>
      <c r="RF46" s="15"/>
      <c r="RG46" s="15"/>
      <c r="RH46" s="15"/>
      <c r="RI46" s="15"/>
      <c r="RJ46" s="15"/>
      <c r="RK46" s="15"/>
      <c r="RL46" s="15"/>
      <c r="RM46" s="15"/>
      <c r="RN46" s="15"/>
      <c r="RO46" s="15"/>
      <c r="RP46" s="15"/>
      <c r="RQ46" s="15"/>
      <c r="RR46" s="15"/>
      <c r="RS46" s="15"/>
      <c r="RT46" s="15"/>
      <c r="RU46" s="15"/>
      <c r="RV46" s="15"/>
      <c r="RW46" s="15"/>
      <c r="RX46" s="15"/>
      <c r="RY46" s="15"/>
      <c r="RZ46" s="15"/>
      <c r="SA46" s="15"/>
      <c r="SB46" s="15"/>
      <c r="SC46" s="15"/>
      <c r="SD46" s="15"/>
      <c r="SE46" s="15"/>
      <c r="SF46" s="15"/>
      <c r="SG46" s="15"/>
      <c r="SH46" s="15"/>
      <c r="SI46" s="15"/>
      <c r="SJ46" s="15"/>
      <c r="SK46" s="15"/>
      <c r="SL46" s="15"/>
      <c r="SM46" s="15"/>
      <c r="SN46" s="15"/>
      <c r="SO46" s="15"/>
      <c r="SP46" s="15"/>
      <c r="SQ46" s="15"/>
      <c r="SR46" s="15"/>
      <c r="SS46" s="15"/>
      <c r="ST46" s="15"/>
      <c r="SU46" s="15"/>
      <c r="SV46" s="15"/>
      <c r="SW46" s="15"/>
      <c r="SX46" s="15"/>
      <c r="SY46" s="15"/>
      <c r="SZ46" s="15"/>
      <c r="TA46" s="15"/>
      <c r="TB46" s="15"/>
      <c r="TC46" s="15"/>
      <c r="TD46" s="15"/>
      <c r="TE46" s="15"/>
      <c r="TF46" s="15"/>
      <c r="TG46" s="15"/>
      <c r="TH46" s="15"/>
      <c r="TI46" s="15"/>
      <c r="TJ46" s="15"/>
      <c r="TK46" s="15"/>
      <c r="TL46" s="15"/>
      <c r="TM46" s="15"/>
      <c r="TN46" s="15"/>
      <c r="TO46" s="15"/>
      <c r="TP46" s="15"/>
      <c r="TQ46" s="15"/>
      <c r="TR46" s="15"/>
      <c r="TS46" s="15"/>
      <c r="TT46" s="15"/>
      <c r="TU46" s="15"/>
      <c r="TV46" s="15"/>
      <c r="TW46" s="15"/>
      <c r="TX46" s="15"/>
      <c r="TY46" s="15"/>
      <c r="TZ46" s="15"/>
      <c r="UA46" s="15"/>
      <c r="UB46" s="15"/>
      <c r="UC46" s="15"/>
      <c r="UD46" s="15"/>
      <c r="UE46" s="15"/>
      <c r="UF46" s="15"/>
      <c r="UG46" s="15"/>
      <c r="UH46" s="15"/>
      <c r="UI46" s="15"/>
      <c r="UJ46" s="15"/>
      <c r="UK46" s="15"/>
      <c r="UL46" s="15"/>
      <c r="UM46" s="15"/>
      <c r="UN46" s="15"/>
      <c r="UO46" s="15"/>
      <c r="UP46" s="15"/>
      <c r="UQ46" s="15"/>
      <c r="UR46" s="15"/>
      <c r="US46" s="15"/>
      <c r="UT46" s="15"/>
      <c r="UU46" s="15"/>
      <c r="UV46" s="15"/>
      <c r="UW46" s="15"/>
      <c r="UX46" s="15"/>
      <c r="UY46" s="15"/>
      <c r="UZ46" s="15"/>
      <c r="VA46" s="15"/>
      <c r="VB46" s="15"/>
      <c r="VC46" s="15"/>
      <c r="VD46" s="15"/>
      <c r="VE46" s="15"/>
      <c r="VF46" s="15"/>
      <c r="VG46" s="15"/>
      <c r="VH46" s="15"/>
      <c r="VI46" s="15"/>
      <c r="VJ46" s="15"/>
      <c r="VK46" s="15"/>
      <c r="VL46" s="15"/>
      <c r="VM46" s="15"/>
      <c r="VN46" s="15"/>
      <c r="VO46" s="15"/>
      <c r="VP46" s="15"/>
      <c r="VQ46" s="15"/>
      <c r="VR46" s="15"/>
      <c r="VS46" s="15"/>
      <c r="VT46" s="15"/>
      <c r="VU46" s="15"/>
      <c r="VV46" s="15"/>
      <c r="VW46" s="15"/>
      <c r="VX46" s="15"/>
      <c r="VY46" s="15"/>
      <c r="VZ46" s="15"/>
      <c r="WA46" s="15"/>
      <c r="WB46" s="15"/>
      <c r="WC46" s="15"/>
      <c r="WD46" s="15"/>
      <c r="WE46" s="15"/>
      <c r="WF46" s="15"/>
      <c r="WG46" s="15"/>
      <c r="WH46" s="15"/>
      <c r="WI46" s="15"/>
      <c r="WJ46" s="15"/>
      <c r="WK46" s="15"/>
      <c r="WL46" s="15"/>
      <c r="WM46" s="15"/>
      <c r="WN46" s="15"/>
      <c r="WO46" s="15"/>
      <c r="WP46" s="15"/>
      <c r="WQ46" s="15"/>
      <c r="WR46" s="15"/>
      <c r="WS46" s="15"/>
      <c r="WT46" s="15"/>
      <c r="WU46" s="15"/>
      <c r="WV46" s="15"/>
      <c r="WW46" s="15"/>
      <c r="WX46" s="15"/>
      <c r="WY46" s="15"/>
      <c r="WZ46" s="15"/>
      <c r="XA46" s="15"/>
      <c r="XB46" s="15"/>
      <c r="XC46" s="15"/>
      <c r="XD46" s="15"/>
      <c r="XE46" s="15"/>
      <c r="XF46" s="15"/>
      <c r="XG46" s="15"/>
      <c r="XH46" s="15"/>
      <c r="XI46" s="15"/>
      <c r="XJ46" s="15"/>
      <c r="XK46" s="15"/>
      <c r="XL46" s="15"/>
      <c r="XM46" s="15"/>
      <c r="XN46" s="15"/>
      <c r="XO46" s="15"/>
      <c r="XP46" s="15"/>
      <c r="XQ46" s="15"/>
      <c r="XR46" s="15"/>
      <c r="XS46" s="15"/>
      <c r="XT46" s="15"/>
      <c r="XU46" s="15"/>
      <c r="XV46" s="15"/>
      <c r="XW46" s="15"/>
      <c r="XX46" s="15"/>
      <c r="XY46" s="15"/>
      <c r="XZ46" s="15"/>
      <c r="YA46" s="15"/>
      <c r="YB46" s="15"/>
      <c r="YC46" s="15"/>
      <c r="YD46" s="15"/>
      <c r="YE46" s="15"/>
      <c r="YF46" s="15"/>
      <c r="YG46" s="15"/>
      <c r="YH46" s="15"/>
      <c r="YI46" s="15"/>
      <c r="YJ46" s="15"/>
      <c r="YK46" s="15"/>
      <c r="YL46" s="15"/>
      <c r="YM46" s="15"/>
      <c r="YN46" s="15"/>
      <c r="YO46" s="15"/>
      <c r="YP46" s="15"/>
    </row>
    <row r="47" spans="1:666" s="22" customFormat="1" x14ac:dyDescent="0.3">
      <c r="A47" s="15"/>
      <c r="B47" s="15"/>
      <c r="C47" t="s">
        <v>419</v>
      </c>
      <c r="D47" s="16"/>
      <c r="E47" s="17"/>
      <c r="F47" s="18"/>
      <c r="G47" s="19"/>
      <c r="H47" s="18"/>
      <c r="I47" s="18"/>
      <c r="J47" s="19"/>
      <c r="K47" s="19"/>
      <c r="L47" s="19"/>
      <c r="M47" s="19"/>
      <c r="N47" s="19"/>
      <c r="O47" s="18"/>
      <c r="P47" s="20"/>
      <c r="Q47" s="20"/>
      <c r="R47" s="20"/>
      <c r="S47" s="20"/>
      <c r="T47" s="20"/>
      <c r="U47" s="19"/>
      <c r="V47" s="21"/>
      <c r="W47" s="21"/>
      <c r="X47" s="21"/>
      <c r="Y47" s="18"/>
      <c r="Z47" s="18"/>
      <c r="AA47" s="18"/>
      <c r="AB47" s="18"/>
      <c r="AC47" s="18"/>
      <c r="AD47" s="18"/>
      <c r="AE47" s="18"/>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15"/>
      <c r="NI47" s="15"/>
      <c r="NJ47" s="15"/>
      <c r="NK47" s="15"/>
      <c r="NL47" s="15"/>
      <c r="NM47" s="15"/>
      <c r="NN47" s="15"/>
      <c r="NO47" s="15"/>
      <c r="NP47" s="15"/>
      <c r="NQ47" s="15"/>
      <c r="NR47" s="15"/>
      <c r="NS47" s="15"/>
      <c r="NT47" s="15"/>
      <c r="NU47" s="15"/>
      <c r="NV47" s="15"/>
      <c r="NW47" s="15"/>
      <c r="NX47" s="15"/>
      <c r="NY47" s="15"/>
      <c r="NZ47" s="15"/>
      <c r="OA47" s="15"/>
      <c r="OB47" s="15"/>
      <c r="OC47" s="15"/>
      <c r="OD47" s="15"/>
      <c r="OE47" s="15"/>
      <c r="OF47" s="15"/>
      <c r="OG47" s="15"/>
      <c r="OH47" s="15"/>
      <c r="OI47" s="15"/>
      <c r="OJ47" s="15"/>
      <c r="OK47" s="15"/>
      <c r="OL47" s="15"/>
      <c r="OM47" s="15"/>
      <c r="ON47" s="15"/>
      <c r="OO47" s="15"/>
      <c r="OP47" s="15"/>
      <c r="OQ47" s="15"/>
      <c r="OR47" s="15"/>
      <c r="OS47" s="15"/>
      <c r="OT47" s="15"/>
      <c r="OU47" s="15"/>
      <c r="OV47" s="15"/>
      <c r="OW47" s="15"/>
      <c r="OX47" s="15"/>
      <c r="OY47" s="15"/>
      <c r="OZ47" s="15"/>
      <c r="PA47" s="15"/>
      <c r="PB47" s="15"/>
      <c r="PC47" s="15"/>
      <c r="PD47" s="15"/>
      <c r="PE47" s="15"/>
      <c r="PF47" s="15"/>
      <c r="PG47" s="15"/>
      <c r="PH47" s="15"/>
      <c r="PI47" s="15"/>
      <c r="PJ47" s="15"/>
      <c r="PK47" s="15"/>
      <c r="PL47" s="15"/>
      <c r="PM47" s="15"/>
      <c r="PN47" s="15"/>
      <c r="PO47" s="15"/>
      <c r="PP47" s="15"/>
      <c r="PQ47" s="15"/>
      <c r="PR47" s="15"/>
      <c r="PS47" s="15"/>
      <c r="PT47" s="15"/>
      <c r="PU47" s="15"/>
      <c r="PV47" s="15"/>
      <c r="PW47" s="15"/>
      <c r="PX47" s="15"/>
      <c r="PY47" s="15"/>
      <c r="PZ47" s="15"/>
      <c r="QA47" s="15"/>
      <c r="QB47" s="15"/>
      <c r="QC47" s="15"/>
      <c r="QD47" s="15"/>
      <c r="QE47" s="15"/>
      <c r="QF47" s="15"/>
      <c r="QG47" s="15"/>
      <c r="QH47" s="15"/>
      <c r="QI47" s="15"/>
      <c r="QJ47" s="15"/>
      <c r="QK47" s="15"/>
      <c r="QL47" s="15"/>
      <c r="QM47" s="15"/>
      <c r="QN47" s="15"/>
      <c r="QO47" s="15"/>
      <c r="QP47" s="15"/>
      <c r="QQ47" s="15"/>
      <c r="QR47" s="15"/>
      <c r="QS47" s="15"/>
      <c r="QT47" s="15"/>
      <c r="QU47" s="15"/>
      <c r="QV47" s="15"/>
      <c r="QW47" s="15"/>
      <c r="QX47" s="15"/>
      <c r="QY47" s="15"/>
      <c r="QZ47" s="15"/>
      <c r="RA47" s="15"/>
      <c r="RB47" s="15"/>
      <c r="RC47" s="15"/>
      <c r="RD47" s="15"/>
      <c r="RE47" s="15"/>
      <c r="RF47" s="15"/>
      <c r="RG47" s="15"/>
      <c r="RH47" s="15"/>
      <c r="RI47" s="15"/>
      <c r="RJ47" s="15"/>
      <c r="RK47" s="15"/>
      <c r="RL47" s="15"/>
      <c r="RM47" s="15"/>
      <c r="RN47" s="15"/>
      <c r="RO47" s="15"/>
      <c r="RP47" s="15"/>
      <c r="RQ47" s="15"/>
      <c r="RR47" s="15"/>
      <c r="RS47" s="15"/>
      <c r="RT47" s="15"/>
      <c r="RU47" s="15"/>
      <c r="RV47" s="15"/>
      <c r="RW47" s="15"/>
      <c r="RX47" s="15"/>
      <c r="RY47" s="15"/>
      <c r="RZ47" s="15"/>
      <c r="SA47" s="15"/>
      <c r="SB47" s="15"/>
      <c r="SC47" s="15"/>
      <c r="SD47" s="15"/>
      <c r="SE47" s="15"/>
      <c r="SF47" s="15"/>
      <c r="SG47" s="15"/>
      <c r="SH47" s="15"/>
      <c r="SI47" s="15"/>
      <c r="SJ47" s="15"/>
      <c r="SK47" s="15"/>
      <c r="SL47" s="15"/>
      <c r="SM47" s="15"/>
      <c r="SN47" s="15"/>
      <c r="SO47" s="15"/>
      <c r="SP47" s="15"/>
      <c r="SQ47" s="15"/>
      <c r="SR47" s="15"/>
      <c r="SS47" s="15"/>
      <c r="ST47" s="15"/>
      <c r="SU47" s="15"/>
      <c r="SV47" s="15"/>
      <c r="SW47" s="15"/>
      <c r="SX47" s="15"/>
      <c r="SY47" s="15"/>
      <c r="SZ47" s="15"/>
      <c r="TA47" s="15"/>
      <c r="TB47" s="15"/>
      <c r="TC47" s="15"/>
      <c r="TD47" s="15"/>
      <c r="TE47" s="15"/>
      <c r="TF47" s="15"/>
      <c r="TG47" s="15"/>
      <c r="TH47" s="15"/>
      <c r="TI47" s="15"/>
      <c r="TJ47" s="15"/>
      <c r="TK47" s="15"/>
      <c r="TL47" s="15"/>
      <c r="TM47" s="15"/>
      <c r="TN47" s="15"/>
      <c r="TO47" s="15"/>
      <c r="TP47" s="15"/>
      <c r="TQ47" s="15"/>
      <c r="TR47" s="15"/>
      <c r="TS47" s="15"/>
      <c r="TT47" s="15"/>
      <c r="TU47" s="15"/>
      <c r="TV47" s="15"/>
      <c r="TW47" s="15"/>
      <c r="TX47" s="15"/>
      <c r="TY47" s="15"/>
      <c r="TZ47" s="15"/>
      <c r="UA47" s="15"/>
      <c r="UB47" s="15"/>
      <c r="UC47" s="15"/>
      <c r="UD47" s="15"/>
      <c r="UE47" s="15"/>
      <c r="UF47" s="15"/>
      <c r="UG47" s="15"/>
      <c r="UH47" s="15"/>
      <c r="UI47" s="15"/>
      <c r="UJ47" s="15"/>
      <c r="UK47" s="15"/>
      <c r="UL47" s="15"/>
      <c r="UM47" s="15"/>
      <c r="UN47" s="15"/>
      <c r="UO47" s="15"/>
      <c r="UP47" s="15"/>
      <c r="UQ47" s="15"/>
      <c r="UR47" s="15"/>
      <c r="US47" s="15"/>
      <c r="UT47" s="15"/>
      <c r="UU47" s="15"/>
      <c r="UV47" s="15"/>
      <c r="UW47" s="15"/>
      <c r="UX47" s="15"/>
      <c r="UY47" s="15"/>
      <c r="UZ47" s="15"/>
      <c r="VA47" s="15"/>
      <c r="VB47" s="15"/>
      <c r="VC47" s="15"/>
      <c r="VD47" s="15"/>
      <c r="VE47" s="15"/>
      <c r="VF47" s="15"/>
      <c r="VG47" s="15"/>
      <c r="VH47" s="15"/>
      <c r="VI47" s="15"/>
      <c r="VJ47" s="15"/>
      <c r="VK47" s="15"/>
      <c r="VL47" s="15"/>
      <c r="VM47" s="15"/>
      <c r="VN47" s="15"/>
      <c r="VO47" s="15"/>
      <c r="VP47" s="15"/>
      <c r="VQ47" s="15"/>
      <c r="VR47" s="15"/>
      <c r="VS47" s="15"/>
      <c r="VT47" s="15"/>
      <c r="VU47" s="15"/>
      <c r="VV47" s="15"/>
      <c r="VW47" s="15"/>
      <c r="VX47" s="15"/>
      <c r="VY47" s="15"/>
      <c r="VZ47" s="15"/>
      <c r="WA47" s="15"/>
      <c r="WB47" s="15"/>
      <c r="WC47" s="15"/>
      <c r="WD47" s="15"/>
      <c r="WE47" s="15"/>
      <c r="WF47" s="15"/>
      <c r="WG47" s="15"/>
      <c r="WH47" s="15"/>
      <c r="WI47" s="15"/>
      <c r="WJ47" s="15"/>
      <c r="WK47" s="15"/>
      <c r="WL47" s="15"/>
      <c r="WM47" s="15"/>
      <c r="WN47" s="15"/>
      <c r="WO47" s="15"/>
      <c r="WP47" s="15"/>
      <c r="WQ47" s="15"/>
      <c r="WR47" s="15"/>
      <c r="WS47" s="15"/>
      <c r="WT47" s="15"/>
      <c r="WU47" s="15"/>
      <c r="WV47" s="15"/>
      <c r="WW47" s="15"/>
      <c r="WX47" s="15"/>
      <c r="WY47" s="15"/>
      <c r="WZ47" s="15"/>
      <c r="XA47" s="15"/>
      <c r="XB47" s="15"/>
      <c r="XC47" s="15"/>
      <c r="XD47" s="15"/>
      <c r="XE47" s="15"/>
      <c r="XF47" s="15"/>
      <c r="XG47" s="15"/>
      <c r="XH47" s="15"/>
      <c r="XI47" s="15"/>
      <c r="XJ47" s="15"/>
      <c r="XK47" s="15"/>
      <c r="XL47" s="15"/>
      <c r="XM47" s="15"/>
      <c r="XN47" s="15"/>
      <c r="XO47" s="15"/>
      <c r="XP47" s="15"/>
      <c r="XQ47" s="15"/>
      <c r="XR47" s="15"/>
      <c r="XS47" s="15"/>
      <c r="XT47" s="15"/>
      <c r="XU47" s="15"/>
      <c r="XV47" s="15"/>
      <c r="XW47" s="15"/>
      <c r="XX47" s="15"/>
      <c r="XY47" s="15"/>
      <c r="XZ47" s="15"/>
      <c r="YA47" s="15"/>
      <c r="YB47" s="15"/>
      <c r="YC47" s="15"/>
      <c r="YD47" s="15"/>
      <c r="YE47" s="15"/>
      <c r="YF47" s="15"/>
      <c r="YG47" s="15"/>
      <c r="YH47" s="15"/>
      <c r="YI47" s="15"/>
      <c r="YJ47" s="15"/>
      <c r="YK47" s="15"/>
      <c r="YL47" s="15"/>
      <c r="YM47" s="15"/>
      <c r="YN47" s="15"/>
      <c r="YO47" s="15"/>
      <c r="YP47" s="15"/>
    </row>
    <row r="48" spans="1:666" s="22" customFormat="1" x14ac:dyDescent="0.3">
      <c r="A48" s="15"/>
      <c r="B48" s="15"/>
      <c r="C48" t="s">
        <v>420</v>
      </c>
      <c r="D48" s="16"/>
      <c r="E48" s="17"/>
      <c r="F48" s="18"/>
      <c r="G48" s="19"/>
      <c r="H48" s="18"/>
      <c r="I48" s="18"/>
      <c r="J48" s="19"/>
      <c r="K48" s="19"/>
      <c r="L48" s="19"/>
      <c r="M48" s="19"/>
      <c r="N48" s="19"/>
      <c r="O48" s="18"/>
      <c r="P48" s="20"/>
      <c r="Q48" s="20"/>
      <c r="R48" s="20"/>
      <c r="S48" s="20"/>
      <c r="T48" s="20"/>
      <c r="U48" s="19"/>
      <c r="V48" s="21"/>
      <c r="W48" s="21"/>
      <c r="X48" s="21"/>
      <c r="Y48" s="18"/>
      <c r="Z48" s="18"/>
      <c r="AA48" s="18"/>
      <c r="AB48" s="18"/>
      <c r="AC48" s="18"/>
      <c r="AD48" s="18"/>
      <c r="AE48" s="18"/>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15"/>
      <c r="NI48" s="15"/>
      <c r="NJ48" s="15"/>
      <c r="NK48" s="15"/>
      <c r="NL48" s="15"/>
      <c r="NM48" s="15"/>
      <c r="NN48" s="15"/>
      <c r="NO48" s="15"/>
      <c r="NP48" s="15"/>
      <c r="NQ48" s="15"/>
      <c r="NR48" s="15"/>
      <c r="NS48" s="15"/>
      <c r="NT48" s="15"/>
      <c r="NU48" s="15"/>
      <c r="NV48" s="15"/>
      <c r="NW48" s="15"/>
      <c r="NX48" s="15"/>
      <c r="NY48" s="15"/>
      <c r="NZ48" s="15"/>
      <c r="OA48" s="15"/>
      <c r="OB48" s="15"/>
      <c r="OC48" s="15"/>
      <c r="OD48" s="15"/>
      <c r="OE48" s="15"/>
      <c r="OF48" s="15"/>
      <c r="OG48" s="15"/>
      <c r="OH48" s="15"/>
      <c r="OI48" s="15"/>
      <c r="OJ48" s="15"/>
      <c r="OK48" s="15"/>
      <c r="OL48" s="15"/>
      <c r="OM48" s="15"/>
      <c r="ON48" s="15"/>
      <c r="OO48" s="15"/>
      <c r="OP48" s="15"/>
      <c r="OQ48" s="15"/>
      <c r="OR48" s="15"/>
      <c r="OS48" s="15"/>
      <c r="OT48" s="15"/>
      <c r="OU48" s="15"/>
      <c r="OV48" s="15"/>
      <c r="OW48" s="15"/>
      <c r="OX48" s="15"/>
      <c r="OY48" s="15"/>
      <c r="OZ48" s="15"/>
      <c r="PA48" s="15"/>
      <c r="PB48" s="15"/>
      <c r="PC48" s="15"/>
      <c r="PD48" s="15"/>
      <c r="PE48" s="15"/>
      <c r="PF48" s="15"/>
      <c r="PG48" s="15"/>
      <c r="PH48" s="15"/>
      <c r="PI48" s="15"/>
      <c r="PJ48" s="15"/>
      <c r="PK48" s="15"/>
      <c r="PL48" s="15"/>
      <c r="PM48" s="15"/>
      <c r="PN48" s="15"/>
      <c r="PO48" s="15"/>
      <c r="PP48" s="15"/>
      <c r="PQ48" s="15"/>
      <c r="PR48" s="15"/>
      <c r="PS48" s="15"/>
      <c r="PT48" s="15"/>
      <c r="PU48" s="15"/>
      <c r="PV48" s="15"/>
      <c r="PW48" s="15"/>
      <c r="PX48" s="15"/>
      <c r="PY48" s="15"/>
      <c r="PZ48" s="15"/>
      <c r="QA48" s="15"/>
      <c r="QB48" s="15"/>
      <c r="QC48" s="15"/>
      <c r="QD48" s="15"/>
      <c r="QE48" s="15"/>
      <c r="QF48" s="15"/>
      <c r="QG48" s="15"/>
      <c r="QH48" s="15"/>
      <c r="QI48" s="15"/>
      <c r="QJ48" s="15"/>
      <c r="QK48" s="15"/>
      <c r="QL48" s="15"/>
      <c r="QM48" s="15"/>
      <c r="QN48" s="15"/>
      <c r="QO48" s="15"/>
      <c r="QP48" s="15"/>
      <c r="QQ48" s="15"/>
      <c r="QR48" s="15"/>
      <c r="QS48" s="15"/>
      <c r="QT48" s="15"/>
      <c r="QU48" s="15"/>
      <c r="QV48" s="15"/>
      <c r="QW48" s="15"/>
      <c r="QX48" s="15"/>
      <c r="QY48" s="15"/>
      <c r="QZ48" s="15"/>
      <c r="RA48" s="15"/>
      <c r="RB48" s="15"/>
      <c r="RC48" s="15"/>
      <c r="RD48" s="15"/>
      <c r="RE48" s="15"/>
      <c r="RF48" s="15"/>
      <c r="RG48" s="15"/>
      <c r="RH48" s="15"/>
      <c r="RI48" s="15"/>
      <c r="RJ48" s="15"/>
      <c r="RK48" s="15"/>
      <c r="RL48" s="15"/>
      <c r="RM48" s="15"/>
      <c r="RN48" s="15"/>
      <c r="RO48" s="15"/>
      <c r="RP48" s="15"/>
      <c r="RQ48" s="15"/>
      <c r="RR48" s="15"/>
      <c r="RS48" s="15"/>
      <c r="RT48" s="15"/>
      <c r="RU48" s="15"/>
      <c r="RV48" s="15"/>
      <c r="RW48" s="15"/>
      <c r="RX48" s="15"/>
      <c r="RY48" s="15"/>
      <c r="RZ48" s="15"/>
      <c r="SA48" s="15"/>
      <c r="SB48" s="15"/>
      <c r="SC48" s="15"/>
      <c r="SD48" s="15"/>
      <c r="SE48" s="15"/>
      <c r="SF48" s="15"/>
      <c r="SG48" s="15"/>
      <c r="SH48" s="15"/>
      <c r="SI48" s="15"/>
      <c r="SJ48" s="15"/>
      <c r="SK48" s="15"/>
      <c r="SL48" s="15"/>
      <c r="SM48" s="15"/>
      <c r="SN48" s="15"/>
      <c r="SO48" s="15"/>
      <c r="SP48" s="15"/>
      <c r="SQ48" s="15"/>
      <c r="SR48" s="15"/>
      <c r="SS48" s="15"/>
      <c r="ST48" s="15"/>
      <c r="SU48" s="15"/>
      <c r="SV48" s="15"/>
      <c r="SW48" s="15"/>
      <c r="SX48" s="15"/>
      <c r="SY48" s="15"/>
      <c r="SZ48" s="15"/>
      <c r="TA48" s="15"/>
      <c r="TB48" s="15"/>
      <c r="TC48" s="15"/>
      <c r="TD48" s="15"/>
      <c r="TE48" s="15"/>
      <c r="TF48" s="15"/>
      <c r="TG48" s="15"/>
      <c r="TH48" s="15"/>
      <c r="TI48" s="15"/>
      <c r="TJ48" s="15"/>
      <c r="TK48" s="15"/>
      <c r="TL48" s="15"/>
      <c r="TM48" s="15"/>
      <c r="TN48" s="15"/>
      <c r="TO48" s="15"/>
      <c r="TP48" s="15"/>
      <c r="TQ48" s="15"/>
      <c r="TR48" s="15"/>
      <c r="TS48" s="15"/>
      <c r="TT48" s="15"/>
      <c r="TU48" s="15"/>
      <c r="TV48" s="15"/>
      <c r="TW48" s="15"/>
      <c r="TX48" s="15"/>
      <c r="TY48" s="15"/>
      <c r="TZ48" s="15"/>
      <c r="UA48" s="15"/>
      <c r="UB48" s="15"/>
      <c r="UC48" s="15"/>
      <c r="UD48" s="15"/>
      <c r="UE48" s="15"/>
      <c r="UF48" s="15"/>
      <c r="UG48" s="15"/>
      <c r="UH48" s="15"/>
      <c r="UI48" s="15"/>
      <c r="UJ48" s="15"/>
      <c r="UK48" s="15"/>
      <c r="UL48" s="15"/>
      <c r="UM48" s="15"/>
      <c r="UN48" s="15"/>
      <c r="UO48" s="15"/>
      <c r="UP48" s="15"/>
      <c r="UQ48" s="15"/>
      <c r="UR48" s="15"/>
      <c r="US48" s="15"/>
      <c r="UT48" s="15"/>
      <c r="UU48" s="15"/>
      <c r="UV48" s="15"/>
      <c r="UW48" s="15"/>
      <c r="UX48" s="15"/>
      <c r="UY48" s="15"/>
      <c r="UZ48" s="15"/>
      <c r="VA48" s="15"/>
      <c r="VB48" s="15"/>
      <c r="VC48" s="15"/>
      <c r="VD48" s="15"/>
      <c r="VE48" s="15"/>
      <c r="VF48" s="15"/>
      <c r="VG48" s="15"/>
      <c r="VH48" s="15"/>
      <c r="VI48" s="15"/>
      <c r="VJ48" s="15"/>
      <c r="VK48" s="15"/>
      <c r="VL48" s="15"/>
      <c r="VM48" s="15"/>
      <c r="VN48" s="15"/>
      <c r="VO48" s="15"/>
      <c r="VP48" s="15"/>
      <c r="VQ48" s="15"/>
      <c r="VR48" s="15"/>
      <c r="VS48" s="15"/>
      <c r="VT48" s="15"/>
      <c r="VU48" s="15"/>
      <c r="VV48" s="15"/>
      <c r="VW48" s="15"/>
      <c r="VX48" s="15"/>
      <c r="VY48" s="15"/>
      <c r="VZ48" s="15"/>
      <c r="WA48" s="15"/>
      <c r="WB48" s="15"/>
      <c r="WC48" s="15"/>
      <c r="WD48" s="15"/>
      <c r="WE48" s="15"/>
      <c r="WF48" s="15"/>
      <c r="WG48" s="15"/>
      <c r="WH48" s="15"/>
      <c r="WI48" s="15"/>
      <c r="WJ48" s="15"/>
      <c r="WK48" s="15"/>
      <c r="WL48" s="15"/>
      <c r="WM48" s="15"/>
      <c r="WN48" s="15"/>
      <c r="WO48" s="15"/>
      <c r="WP48" s="15"/>
      <c r="WQ48" s="15"/>
      <c r="WR48" s="15"/>
      <c r="WS48" s="15"/>
      <c r="WT48" s="15"/>
      <c r="WU48" s="15"/>
      <c r="WV48" s="15"/>
      <c r="WW48" s="15"/>
      <c r="WX48" s="15"/>
      <c r="WY48" s="15"/>
      <c r="WZ48" s="15"/>
      <c r="XA48" s="15"/>
      <c r="XB48" s="15"/>
      <c r="XC48" s="15"/>
      <c r="XD48" s="15"/>
      <c r="XE48" s="15"/>
      <c r="XF48" s="15"/>
      <c r="XG48" s="15"/>
      <c r="XH48" s="15"/>
      <c r="XI48" s="15"/>
      <c r="XJ48" s="15"/>
      <c r="XK48" s="15"/>
      <c r="XL48" s="15"/>
      <c r="XM48" s="15"/>
      <c r="XN48" s="15"/>
      <c r="XO48" s="15"/>
      <c r="XP48" s="15"/>
      <c r="XQ48" s="15"/>
      <c r="XR48" s="15"/>
      <c r="XS48" s="15"/>
      <c r="XT48" s="15"/>
      <c r="XU48" s="15"/>
      <c r="XV48" s="15"/>
      <c r="XW48" s="15"/>
      <c r="XX48" s="15"/>
      <c r="XY48" s="15"/>
      <c r="XZ48" s="15"/>
      <c r="YA48" s="15"/>
      <c r="YB48" s="15"/>
      <c r="YC48" s="15"/>
      <c r="YD48" s="15"/>
      <c r="YE48" s="15"/>
      <c r="YF48" s="15"/>
      <c r="YG48" s="15"/>
      <c r="YH48" s="15"/>
      <c r="YI48" s="15"/>
      <c r="YJ48" s="15"/>
      <c r="YK48" s="15"/>
      <c r="YL48" s="15"/>
      <c r="YM48" s="15"/>
      <c r="YN48" s="15"/>
      <c r="YO48" s="15"/>
      <c r="YP48" s="15"/>
    </row>
  </sheetData>
  <mergeCells count="234">
    <mergeCell ref="T24:T25"/>
    <mergeCell ref="T26:T28"/>
    <mergeCell ref="T29:T31"/>
    <mergeCell ref="T32:T35"/>
    <mergeCell ref="T36:T38"/>
    <mergeCell ref="C1:C5"/>
    <mergeCell ref="Q17:Q19"/>
    <mergeCell ref="Q20:Q23"/>
    <mergeCell ref="Q24:Q25"/>
    <mergeCell ref="Q26:Q28"/>
    <mergeCell ref="Q29:Q31"/>
    <mergeCell ref="Q32:Q35"/>
    <mergeCell ref="Q36:Q38"/>
    <mergeCell ref="S14:S15"/>
    <mergeCell ref="S17:S19"/>
    <mergeCell ref="S20:S23"/>
    <mergeCell ref="S24:S25"/>
    <mergeCell ref="S26:S28"/>
    <mergeCell ref="S29:S31"/>
    <mergeCell ref="S32:S35"/>
    <mergeCell ref="S36:S38"/>
    <mergeCell ref="J36:J38"/>
    <mergeCell ref="L36:L38"/>
    <mergeCell ref="D9:D11"/>
    <mergeCell ref="N36:N38"/>
    <mergeCell ref="O36:O38"/>
    <mergeCell ref="P36:P38"/>
    <mergeCell ref="R36:R38"/>
    <mergeCell ref="U36:U38"/>
    <mergeCell ref="K14:K15"/>
    <mergeCell ref="K17:K19"/>
    <mergeCell ref="K20:K23"/>
    <mergeCell ref="K24:K25"/>
    <mergeCell ref="K26:K28"/>
    <mergeCell ref="K29:K31"/>
    <mergeCell ref="K32:K35"/>
    <mergeCell ref="K36:K38"/>
    <mergeCell ref="M14:M15"/>
    <mergeCell ref="M17:M19"/>
    <mergeCell ref="M20:M23"/>
    <mergeCell ref="M24:M25"/>
    <mergeCell ref="M26:M28"/>
    <mergeCell ref="M29:M31"/>
    <mergeCell ref="M32:M35"/>
    <mergeCell ref="M36:M38"/>
    <mergeCell ref="Q14:Q15"/>
    <mergeCell ref="T17:T19"/>
    <mergeCell ref="O32:O35"/>
    <mergeCell ref="P32:P35"/>
    <mergeCell ref="R32:R35"/>
    <mergeCell ref="U32:U35"/>
    <mergeCell ref="R20:R23"/>
    <mergeCell ref="U20:U23"/>
    <mergeCell ref="J24:J25"/>
    <mergeCell ref="L24:L25"/>
    <mergeCell ref="N24:N25"/>
    <mergeCell ref="O24:O25"/>
    <mergeCell ref="P24:P25"/>
    <mergeCell ref="U24:U25"/>
    <mergeCell ref="R24:R25"/>
    <mergeCell ref="J26:J28"/>
    <mergeCell ref="L26:L28"/>
    <mergeCell ref="N26:N28"/>
    <mergeCell ref="O26:O28"/>
    <mergeCell ref="P26:P28"/>
    <mergeCell ref="R26:R28"/>
    <mergeCell ref="U26:U28"/>
    <mergeCell ref="J29:J31"/>
    <mergeCell ref="L29:L31"/>
    <mergeCell ref="N29:N31"/>
    <mergeCell ref="O29:O31"/>
    <mergeCell ref="T20:T23"/>
    <mergeCell ref="I6:I8"/>
    <mergeCell ref="J6:N6"/>
    <mergeCell ref="E9:E13"/>
    <mergeCell ref="H14:H15"/>
    <mergeCell ref="J32:J35"/>
    <mergeCell ref="L32:L35"/>
    <mergeCell ref="N32:N35"/>
    <mergeCell ref="J20:J23"/>
    <mergeCell ref="L20:L23"/>
    <mergeCell ref="D12:D13"/>
    <mergeCell ref="N20:N23"/>
    <mergeCell ref="O20:O23"/>
    <mergeCell ref="P20:P23"/>
    <mergeCell ref="AD14:AD15"/>
    <mergeCell ref="V17:V19"/>
    <mergeCell ref="D1:AC1"/>
    <mergeCell ref="AD1:AD2"/>
    <mergeCell ref="D2:AC2"/>
    <mergeCell ref="D3:AC3"/>
    <mergeCell ref="D4:AC4"/>
    <mergeCell ref="J14:J15"/>
    <mergeCell ref="L14:L15"/>
    <mergeCell ref="N14:N15"/>
    <mergeCell ref="O14:O15"/>
    <mergeCell ref="P14:P15"/>
    <mergeCell ref="R14:R15"/>
    <mergeCell ref="U14:U15"/>
    <mergeCell ref="T14:T15"/>
    <mergeCell ref="D5:I5"/>
    <mergeCell ref="J5:U5"/>
    <mergeCell ref="J7:N7"/>
    <mergeCell ref="V5:AE6"/>
    <mergeCell ref="P7:U7"/>
    <mergeCell ref="H6:H8"/>
    <mergeCell ref="V7:AE7"/>
    <mergeCell ref="O6:U6"/>
    <mergeCell ref="O7:O8"/>
    <mergeCell ref="I14:I15"/>
    <mergeCell ref="W14:W15"/>
    <mergeCell ref="X14:X15"/>
    <mergeCell ref="J17:J19"/>
    <mergeCell ref="L17:L19"/>
    <mergeCell ref="N17:N19"/>
    <mergeCell ref="O17:O19"/>
    <mergeCell ref="P17:P19"/>
    <mergeCell ref="R17:R19"/>
    <mergeCell ref="U17:U19"/>
    <mergeCell ref="W17:W19"/>
    <mergeCell ref="X17:X19"/>
    <mergeCell ref="Y17:Y19"/>
    <mergeCell ref="Z17:Z19"/>
    <mergeCell ref="AA17:AA19"/>
    <mergeCell ref="AB17:AB19"/>
    <mergeCell ref="AC17:AC19"/>
    <mergeCell ref="AD17:AD19"/>
    <mergeCell ref="Y14:Y15"/>
    <mergeCell ref="Z14:Z15"/>
    <mergeCell ref="AA14:AA15"/>
    <mergeCell ref="I36:I38"/>
    <mergeCell ref="G17:G19"/>
    <mergeCell ref="H17:H19"/>
    <mergeCell ref="I17:I19"/>
    <mergeCell ref="G24:G25"/>
    <mergeCell ref="H24:H25"/>
    <mergeCell ref="I26:I28"/>
    <mergeCell ref="I20:I23"/>
    <mergeCell ref="G32:G35"/>
    <mergeCell ref="H32:H35"/>
    <mergeCell ref="I32:I35"/>
    <mergeCell ref="H36:H38"/>
    <mergeCell ref="G36:G38"/>
    <mergeCell ref="H20:H23"/>
    <mergeCell ref="I24:I25"/>
    <mergeCell ref="D36:D38"/>
    <mergeCell ref="E36:E38"/>
    <mergeCell ref="E32:E35"/>
    <mergeCell ref="E29:E31"/>
    <mergeCell ref="D29:D31"/>
    <mergeCell ref="D26:D28"/>
    <mergeCell ref="E26:E28"/>
    <mergeCell ref="G26:G28"/>
    <mergeCell ref="H26:H28"/>
    <mergeCell ref="C6:C8"/>
    <mergeCell ref="D6:D8"/>
    <mergeCell ref="E6:E8"/>
    <mergeCell ref="D32:D35"/>
    <mergeCell ref="D14:D16"/>
    <mergeCell ref="E14:E16"/>
    <mergeCell ref="D20:D23"/>
    <mergeCell ref="E20:E23"/>
    <mergeCell ref="G20:G23"/>
    <mergeCell ref="G14:G15"/>
    <mergeCell ref="D17:D19"/>
    <mergeCell ref="E17:E19"/>
    <mergeCell ref="D24:D25"/>
    <mergeCell ref="E24:E25"/>
    <mergeCell ref="F6:F8"/>
    <mergeCell ref="G6:G8"/>
    <mergeCell ref="AB14:AB15"/>
    <mergeCell ref="AC14:AC15"/>
    <mergeCell ref="AA20:AA23"/>
    <mergeCell ref="AB20:AB23"/>
    <mergeCell ref="AC20:AC23"/>
    <mergeCell ref="AD20:AD23"/>
    <mergeCell ref="V24:V25"/>
    <mergeCell ref="W24:W25"/>
    <mergeCell ref="X24:X25"/>
    <mergeCell ref="Y24:Y25"/>
    <mergeCell ref="Z24:Z25"/>
    <mergeCell ref="AA24:AA25"/>
    <mergeCell ref="V20:V23"/>
    <mergeCell ref="W20:W23"/>
    <mergeCell ref="X20:X23"/>
    <mergeCell ref="Y20:Y23"/>
    <mergeCell ref="Z20:Z23"/>
    <mergeCell ref="V14:V15"/>
    <mergeCell ref="X29:X31"/>
    <mergeCell ref="Y29:Y31"/>
    <mergeCell ref="Z29:Z31"/>
    <mergeCell ref="AA29:AA31"/>
    <mergeCell ref="AB29:AB31"/>
    <mergeCell ref="G29:G31"/>
    <mergeCell ref="H29:H31"/>
    <mergeCell ref="I29:I31"/>
    <mergeCell ref="V29:V31"/>
    <mergeCell ref="W29:W31"/>
    <mergeCell ref="P29:P31"/>
    <mergeCell ref="R29:R31"/>
    <mergeCell ref="U29:U31"/>
    <mergeCell ref="W36:W38"/>
    <mergeCell ref="X36:X38"/>
    <mergeCell ref="Y36:Y38"/>
    <mergeCell ref="AA36:AA38"/>
    <mergeCell ref="AB36:AB38"/>
    <mergeCell ref="AC36:AC38"/>
    <mergeCell ref="AD36:AD38"/>
    <mergeCell ref="V32:V35"/>
    <mergeCell ref="W32:W35"/>
    <mergeCell ref="AE36:AE38"/>
    <mergeCell ref="X26:X28"/>
    <mergeCell ref="Z26:Z28"/>
    <mergeCell ref="AA26:AA28"/>
    <mergeCell ref="C9:C25"/>
    <mergeCell ref="C26:C28"/>
    <mergeCell ref="C29:C31"/>
    <mergeCell ref="C32:C35"/>
    <mergeCell ref="C36:C38"/>
    <mergeCell ref="AE14:AE15"/>
    <mergeCell ref="AE17:AE19"/>
    <mergeCell ref="AE20:AE23"/>
    <mergeCell ref="AE29:AE31"/>
    <mergeCell ref="AE32:AE35"/>
    <mergeCell ref="X32:X35"/>
    <mergeCell ref="Y32:Y35"/>
    <mergeCell ref="Z32:Z35"/>
    <mergeCell ref="AA32:AA35"/>
    <mergeCell ref="AB32:AB35"/>
    <mergeCell ref="AC32:AC35"/>
    <mergeCell ref="AD32:AD35"/>
    <mergeCell ref="AD29:AD31"/>
    <mergeCell ref="Z36:Z38"/>
    <mergeCell ref="V36:V38"/>
  </mergeCells>
  <conditionalFormatting sqref="K9:K14 K16:K17 K20 K24 K26 K29 K32 K36">
    <cfRule type="colorScale" priority="49">
      <colorScale>
        <cfvo type="min"/>
        <cfvo type="percentile" val="50"/>
        <cfvo type="max"/>
        <color rgb="FF5A8AC6"/>
        <color rgb="FFFFEB84"/>
        <color rgb="FFF8696B"/>
      </colorScale>
    </cfRule>
    <cfRule type="containsText" dxfId="45" priority="48" operator="containsText" text="Extremo">
      <formula>NOT(ISERROR(SEARCH("Extremo",K9)))</formula>
    </cfRule>
    <cfRule type="containsText" dxfId="44" priority="47" operator="containsText" text="Alto">
      <formula>NOT(ISERROR(SEARCH("Alto",K9)))</formula>
    </cfRule>
    <cfRule type="containsText" dxfId="43" priority="46" operator="containsText" text="Moderado">
      <formula>NOT(ISERROR(SEARCH("Moderado",K9)))</formula>
    </cfRule>
    <cfRule type="containsText" dxfId="42" priority="45" operator="containsText" text="Bajo">
      <formula>NOT(ISERROR(SEARCH("Bajo",K9)))</formula>
    </cfRule>
    <cfRule type="containsText" dxfId="41" priority="44" operator="containsText" text="Extremo">
      <formula>NOT(ISERROR(SEARCH("Extremo",K9)))</formula>
    </cfRule>
    <cfRule type="containsText" dxfId="40" priority="43" operator="containsText" text="alto">
      <formula>NOT(ISERROR(SEARCH("alto",K9)))</formula>
    </cfRule>
    <cfRule type="containsBlanks" dxfId="39" priority="42">
      <formula>LEN(TRIM(K9))=0</formula>
    </cfRule>
  </conditionalFormatting>
  <conditionalFormatting sqref="L1:M4 R1:T4">
    <cfRule type="cellIs" dxfId="38" priority="52" operator="equal">
      <formula>"ZONA DE RIESGO MODERADA"</formula>
    </cfRule>
    <cfRule type="cellIs" dxfId="37" priority="51" operator="equal">
      <formula>"ZONA DE RIESGO ALTA"</formula>
    </cfRule>
    <cfRule type="cellIs" dxfId="36" priority="50" operator="equal">
      <formula>"ZONA DE RIESGO EXTREMA"</formula>
    </cfRule>
    <cfRule type="cellIs" dxfId="35" priority="53" operator="equal">
      <formula>"ZONA DE RIESGO BAJA"</formula>
    </cfRule>
  </conditionalFormatting>
  <conditionalFormatting sqref="M9:M14 M16:M17 M20 M24 M26 M29 M32 M36">
    <cfRule type="colorScale" priority="41">
      <colorScale>
        <cfvo type="min"/>
        <cfvo type="percentile" val="50"/>
        <cfvo type="max"/>
        <color rgb="FF5A8AC6"/>
        <color rgb="FFFFEB84"/>
        <color rgb="FFF8696B"/>
      </colorScale>
    </cfRule>
  </conditionalFormatting>
  <conditionalFormatting sqref="M9:N14 M16:N17 M20:N20 M24:N24 M26:N26 M29:N29 M32:N32 M36:N36">
    <cfRule type="containsText" dxfId="34" priority="40" operator="containsText" text="Extremo">
      <formula>NOT(ISERROR(SEARCH("Extremo",M9)))</formula>
    </cfRule>
    <cfRule type="containsText" dxfId="33" priority="38" operator="containsText" text="Moderado">
      <formula>NOT(ISERROR(SEARCH("Moderado",M9)))</formula>
    </cfRule>
    <cfRule type="containsText" dxfId="32" priority="37" operator="containsText" text="Bajo">
      <formula>NOT(ISERROR(SEARCH("Bajo",M9)))</formula>
    </cfRule>
    <cfRule type="containsText" dxfId="31" priority="36" operator="containsText" text="Extremo">
      <formula>NOT(ISERROR(SEARCH("Extremo",M9)))</formula>
    </cfRule>
    <cfRule type="containsText" dxfId="30" priority="35" operator="containsText" text="alto">
      <formula>NOT(ISERROR(SEARCH("alto",M9)))</formula>
    </cfRule>
    <cfRule type="containsBlanks" dxfId="29" priority="34">
      <formula>LEN(TRIM(M9))=0</formula>
    </cfRule>
    <cfRule type="containsText" dxfId="28" priority="39" operator="containsText" text="Alto">
      <formula>NOT(ISERROR(SEARCH("Alto",M9)))</formula>
    </cfRule>
  </conditionalFormatting>
  <conditionalFormatting sqref="N9:N14 N16:N17 N20 N24 N26 N29 N32 N36">
    <cfRule type="colorScale" priority="200">
      <colorScale>
        <cfvo type="min"/>
        <cfvo type="percentile" val="50"/>
        <cfvo type="max"/>
        <color rgb="FF5A8AC6"/>
        <color rgb="FFFFEB84"/>
        <color rgb="FFF8696B"/>
      </colorScale>
    </cfRule>
  </conditionalFormatting>
  <conditionalFormatting sqref="Q9:Q14 Q16:Q17 Q20 Q24 Q26 Q29 Q32 Q36">
    <cfRule type="containsText" dxfId="23" priority="27" operator="containsText" text="alto">
      <formula>NOT(ISERROR(SEARCH("alto",Q9)))</formula>
    </cfRule>
    <cfRule type="containsText" dxfId="22" priority="28" operator="containsText" text="Extremo">
      <formula>NOT(ISERROR(SEARCH("Extremo",Q9)))</formula>
    </cfRule>
    <cfRule type="containsText" dxfId="21" priority="29" operator="containsText" text="Bajo">
      <formula>NOT(ISERROR(SEARCH("Bajo",Q9)))</formula>
    </cfRule>
    <cfRule type="containsText" dxfId="20" priority="30" operator="containsText" text="Moderado">
      <formula>NOT(ISERROR(SEARCH("Moderado",Q9)))</formula>
    </cfRule>
    <cfRule type="containsText" dxfId="19" priority="31" operator="containsText" text="Alto">
      <formula>NOT(ISERROR(SEARCH("Alto",Q9)))</formula>
    </cfRule>
    <cfRule type="containsText" dxfId="18" priority="32" operator="containsText" text="Extremo">
      <formula>NOT(ISERROR(SEARCH("Extremo",Q9)))</formula>
    </cfRule>
    <cfRule type="colorScale" priority="33">
      <colorScale>
        <cfvo type="min"/>
        <cfvo type="percentile" val="50"/>
        <cfvo type="max"/>
        <color rgb="FF5A8AC6"/>
        <color rgb="FFFFEB84"/>
        <color rgb="FFF8696B"/>
      </colorScale>
    </cfRule>
    <cfRule type="containsBlanks" dxfId="17" priority="26">
      <formula>LEN(TRIM(Q9))=0</formula>
    </cfRule>
  </conditionalFormatting>
  <conditionalFormatting sqref="S9:S14 S16:S17 S20 S24 S26 S29 S32 S36">
    <cfRule type="colorScale" priority="25">
      <colorScale>
        <cfvo type="min"/>
        <cfvo type="percentile" val="50"/>
        <cfvo type="max"/>
        <color rgb="FF5A8AC6"/>
        <color rgb="FFFFEB84"/>
        <color rgb="FFF8696B"/>
      </colorScale>
    </cfRule>
  </conditionalFormatting>
  <conditionalFormatting sqref="S9:T14 S16:T17 S20:T20 S24:T24 S26:T26 S29:T29 S32:T32 S36:T36">
    <cfRule type="containsText" dxfId="16" priority="15" operator="containsText" text="Alto">
      <formula>NOT(ISERROR(SEARCH("Alto",S9)))</formula>
    </cfRule>
    <cfRule type="containsText" dxfId="15" priority="14" operator="containsText" text="Moderado">
      <formula>NOT(ISERROR(SEARCH("Moderado",S9)))</formula>
    </cfRule>
    <cfRule type="containsText" dxfId="14" priority="13" operator="containsText" text="Bajo">
      <formula>NOT(ISERROR(SEARCH("Bajo",S9)))</formula>
    </cfRule>
    <cfRule type="containsText" dxfId="13" priority="12" operator="containsText" text="Extremo">
      <formula>NOT(ISERROR(SEARCH("Extremo",S9)))</formula>
    </cfRule>
    <cfRule type="containsText" dxfId="12" priority="11" operator="containsText" text="alto">
      <formula>NOT(ISERROR(SEARCH("alto",S9)))</formula>
    </cfRule>
    <cfRule type="containsBlanks" dxfId="11" priority="10">
      <formula>LEN(TRIM(S9))=0</formula>
    </cfRule>
    <cfRule type="containsText" dxfId="10" priority="16" operator="containsText" text="Extremo">
      <formula>NOT(ISERROR(SEARCH("Extremo",S9)))</formula>
    </cfRule>
  </conditionalFormatting>
  <conditionalFormatting sqref="T9:T14 T16:T17 T20 T24 T26 T29 T32 T36">
    <cfRule type="colorScale" priority="17">
      <colorScale>
        <cfvo type="min"/>
        <cfvo type="percentile" val="50"/>
        <cfvo type="max"/>
        <color rgb="FF5A8AC6"/>
        <color rgb="FFFFEB84"/>
        <color rgb="FFF8696B"/>
      </colorScale>
    </cfRule>
  </conditionalFormatting>
  <pageMargins left="0.7" right="0.7" top="0.75" bottom="0.75" header="0.3" footer="0.3"/>
  <pageSetup orientation="portrait" horizontalDpi="4294967294" verticalDpi="4294967294" r:id="rId1"/>
  <drawing r:id="rId2"/>
  <extLst>
    <ext xmlns:x14="http://schemas.microsoft.com/office/spreadsheetml/2009/9/main" uri="{78C0D931-6437-407d-A8EE-F0AAD7539E65}">
      <x14:conditionalFormattings>
        <x14:conditionalFormatting xmlns:xm="http://schemas.microsoft.com/office/excel/2006/main">
          <x14:cfRule type="cellIs" priority="9" operator="equal" id="{D07B9F6D-1192-40DD-BC4B-920ED06A70F7}">
            <xm:f>'Tabla de Valoracion'!$K$11</xm:f>
            <x14:dxf>
              <font>
                <color theme="1"/>
              </font>
              <fill>
                <patternFill>
                  <bgColor theme="4" tint="0.59996337778862885"/>
                </patternFill>
              </fill>
            </x14:dxf>
          </x14:cfRule>
          <x14:cfRule type="cellIs" priority="5" operator="equal" id="{A6DC78BB-4E0D-40E3-BA59-DD757FD08456}">
            <xm:f>'Tabla de Valoracion'!$K$25</xm:f>
            <x14:dxf>
              <font>
                <color auto="1"/>
              </font>
              <fill>
                <patternFill>
                  <bgColor rgb="FFFF0000"/>
                </patternFill>
              </fill>
            </x14:dxf>
          </x14:cfRule>
          <x14:cfRule type="cellIs" priority="7" operator="equal" id="{1D529DB6-58CD-4A7B-BA49-2F67CC8059A1}">
            <xm:f>'Tabla de Valoracion'!$K$20</xm:f>
            <x14:dxf>
              <font>
                <color auto="1"/>
              </font>
              <fill>
                <patternFill>
                  <bgColor rgb="FFFFC000"/>
                </patternFill>
              </fill>
            </x14:dxf>
          </x14:cfRule>
          <x14:cfRule type="cellIs" priority="8" operator="equal" id="{D8629B02-E732-4324-96B4-C1F505B3A8E4}">
            <xm:f>'Tabla de Valoracion'!$K$17</xm:f>
            <x14:dxf>
              <font>
                <color auto="1"/>
              </font>
              <fill>
                <patternFill>
                  <bgColor rgb="FFFFFF00"/>
                </patternFill>
              </fill>
            </x14:dxf>
          </x14:cfRule>
          <xm:sqref>O9:O38</xm:sqref>
        </x14:conditionalFormatting>
        <x14:conditionalFormatting xmlns:xm="http://schemas.microsoft.com/office/excel/2006/main">
          <x14:cfRule type="cellIs" priority="1" operator="equal" id="{42E33344-74C2-4736-AA29-D531830BC4B2}">
            <xm:f>'Tabla de Valoracion'!$K$25</xm:f>
            <x14:dxf>
              <font>
                <color auto="1"/>
              </font>
              <fill>
                <patternFill>
                  <bgColor rgb="FFFF0000"/>
                </patternFill>
              </fill>
            </x14:dxf>
          </x14:cfRule>
          <x14:cfRule type="cellIs" priority="4" operator="equal" id="{D89AAC0B-F85D-4E74-847C-D9BA74F9D376}">
            <xm:f>'Tabla de Valoracion'!$K$11</xm:f>
            <x14:dxf>
              <font>
                <color theme="1"/>
              </font>
              <fill>
                <patternFill>
                  <bgColor theme="4" tint="0.59996337778862885"/>
                </patternFill>
              </fill>
            </x14:dxf>
          </x14:cfRule>
          <x14:cfRule type="cellIs" priority="3" operator="equal" id="{A505247E-0F47-4D28-8C1F-1D249095EF3F}">
            <xm:f>'Tabla de Valoracion'!$K$17</xm:f>
            <x14:dxf>
              <font>
                <color auto="1"/>
              </font>
              <fill>
                <patternFill>
                  <bgColor rgb="FFFFFF00"/>
                </patternFill>
              </fill>
            </x14:dxf>
          </x14:cfRule>
          <x14:cfRule type="cellIs" priority="2" operator="equal" id="{5376AE64-5F8B-4638-B0EA-76C5648ADF6B}">
            <xm:f>'Tabla de Valoracion'!$K$20</xm:f>
            <x14:dxf>
              <font>
                <color auto="1"/>
              </font>
              <fill>
                <patternFill>
                  <bgColor rgb="FFFFC000"/>
                </patternFill>
              </fill>
            </x14:dxf>
          </x14:cfRule>
          <xm:sqref>U9:U38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'Mapa Inherente RC'!$D$12:$F$12</xm:f>
          </x14:formula1>
          <xm:sqref>L16:L17 L20 L24 L26 L29 L32 L9:L14 L36 R16:R17 R20 R24 R26 R29 R32 R9:R14 R36</xm:sqref>
        </x14:dataValidation>
        <x14:dataValidation type="list" allowBlank="1" showInputMessage="1" showErrorMessage="1" xr:uid="{00000000-0002-0000-0000-000001000000}">
          <x14:formula1>
            <xm:f>'Mapa Inherente RC'!$B$6:$B$10</xm:f>
          </x14:formula1>
          <xm:sqref>J16:J17 J20 J24 J26 J29 J32 J9:J14 J36 P16:P17 P20 P24 P26 P29 P32 P36 P9:P14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A922-A91E-4322-BFF0-5F237598B67D}">
  <dimension ref="A1"/>
  <sheetViews>
    <sheetView workbookViewId="0"/>
  </sheetViews>
  <sheetFormatPr baseColWidth="10"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26"/>
  <sheetViews>
    <sheetView topLeftCell="A7" zoomScale="70" zoomScaleNormal="70" workbookViewId="0">
      <selection activeCell="I26" sqref="I26"/>
    </sheetView>
  </sheetViews>
  <sheetFormatPr baseColWidth="10" defaultRowHeight="16.5" x14ac:dyDescent="0.3"/>
  <cols>
    <col min="9" max="9" width="9.25" bestFit="1" customWidth="1"/>
    <col min="10" max="10" width="86.75" customWidth="1"/>
    <col min="11" max="11" width="28.375" bestFit="1" customWidth="1"/>
  </cols>
  <sheetData>
    <row r="2" spans="2:11" x14ac:dyDescent="0.3">
      <c r="D2" t="s">
        <v>404</v>
      </c>
      <c r="E2" t="s">
        <v>23</v>
      </c>
      <c r="F2" t="s">
        <v>3</v>
      </c>
    </row>
    <row r="3" spans="2:11" x14ac:dyDescent="0.3">
      <c r="C3" t="s">
        <v>405</v>
      </c>
      <c r="D3">
        <v>3</v>
      </c>
      <c r="E3">
        <v>2</v>
      </c>
      <c r="F3">
        <v>1</v>
      </c>
    </row>
    <row r="4" spans="2:11" x14ac:dyDescent="0.3">
      <c r="B4" t="s">
        <v>314</v>
      </c>
      <c r="C4">
        <v>5</v>
      </c>
      <c r="D4" t="str">
        <f>CONCATENATE($C4,D$3)</f>
        <v>53</v>
      </c>
      <c r="E4" t="str">
        <f t="shared" ref="E4:F8" si="0">CONCATENATE($C4,E$3)</f>
        <v>52</v>
      </c>
      <c r="F4" t="str">
        <f t="shared" si="0"/>
        <v>51</v>
      </c>
    </row>
    <row r="5" spans="2:11" x14ac:dyDescent="0.3">
      <c r="B5" t="s">
        <v>307</v>
      </c>
      <c r="C5">
        <v>4</v>
      </c>
      <c r="D5" t="str">
        <f t="shared" ref="D5:D8" si="1">CONCATENATE($C5,D$3)</f>
        <v>43</v>
      </c>
      <c r="E5" t="str">
        <f t="shared" si="0"/>
        <v>42</v>
      </c>
      <c r="F5" t="str">
        <f t="shared" si="0"/>
        <v>41</v>
      </c>
    </row>
    <row r="6" spans="2:11" x14ac:dyDescent="0.3">
      <c r="B6" t="s">
        <v>304</v>
      </c>
      <c r="C6">
        <v>3</v>
      </c>
      <c r="D6" t="str">
        <f t="shared" si="1"/>
        <v>33</v>
      </c>
      <c r="E6" t="str">
        <f t="shared" si="0"/>
        <v>32</v>
      </c>
      <c r="F6" t="str">
        <f t="shared" si="0"/>
        <v>31</v>
      </c>
    </row>
    <row r="7" spans="2:11" ht="17.25" x14ac:dyDescent="0.3">
      <c r="B7" t="s">
        <v>301</v>
      </c>
      <c r="C7" s="15">
        <v>2</v>
      </c>
      <c r="D7" t="str">
        <f t="shared" si="1"/>
        <v>23</v>
      </c>
      <c r="E7" t="str">
        <f t="shared" si="0"/>
        <v>22</v>
      </c>
      <c r="F7" t="str">
        <f t="shared" si="0"/>
        <v>21</v>
      </c>
    </row>
    <row r="8" spans="2:11" ht="18" thickBot="1" x14ac:dyDescent="0.35">
      <c r="B8" t="s">
        <v>315</v>
      </c>
      <c r="C8" s="15">
        <v>1</v>
      </c>
      <c r="D8" t="str">
        <f t="shared" si="1"/>
        <v>13</v>
      </c>
      <c r="E8" t="str">
        <f t="shared" si="0"/>
        <v>12</v>
      </c>
      <c r="F8" t="str">
        <f t="shared" si="0"/>
        <v>11</v>
      </c>
    </row>
    <row r="9" spans="2:11" ht="18" thickTop="1" thickBot="1" x14ac:dyDescent="0.35">
      <c r="I9" s="130" t="s">
        <v>253</v>
      </c>
      <c r="J9" s="131"/>
      <c r="K9" s="132"/>
    </row>
    <row r="10" spans="2:11" ht="18" thickTop="1" thickBot="1" x14ac:dyDescent="0.35">
      <c r="I10" s="64" t="s">
        <v>254</v>
      </c>
      <c r="J10" s="65" t="s">
        <v>255</v>
      </c>
      <c r="K10" s="64" t="s">
        <v>221</v>
      </c>
    </row>
    <row r="11" spans="2:11" ht="18" thickTop="1" thickBot="1" x14ac:dyDescent="0.35">
      <c r="I11" s="39" t="str">
        <f>F8</f>
        <v>11</v>
      </c>
      <c r="J11" s="66" t="s">
        <v>256</v>
      </c>
      <c r="K11" s="39" t="s">
        <v>257</v>
      </c>
    </row>
    <row r="12" spans="2:11" ht="18" thickTop="1" thickBot="1" x14ac:dyDescent="0.35">
      <c r="I12" s="39" t="str">
        <f>+E8</f>
        <v>12</v>
      </c>
      <c r="J12" s="66" t="s">
        <v>256</v>
      </c>
      <c r="K12" s="39" t="s">
        <v>257</v>
      </c>
    </row>
    <row r="13" spans="2:11" ht="18" thickTop="1" thickBot="1" x14ac:dyDescent="0.35">
      <c r="I13" s="39" t="str">
        <f>+D8</f>
        <v>13</v>
      </c>
      <c r="J13" s="66" t="s">
        <v>256</v>
      </c>
      <c r="K13" s="39" t="s">
        <v>257</v>
      </c>
    </row>
    <row r="14" spans="2:11" ht="18" thickTop="1" thickBot="1" x14ac:dyDescent="0.35">
      <c r="B14" s="39"/>
      <c r="I14" s="39" t="str">
        <f>+F7</f>
        <v>21</v>
      </c>
      <c r="J14" s="66" t="s">
        <v>256</v>
      </c>
      <c r="K14" s="39" t="s">
        <v>257</v>
      </c>
    </row>
    <row r="15" spans="2:11" ht="18" thickTop="1" thickBot="1" x14ac:dyDescent="0.35">
      <c r="B15" s="39"/>
      <c r="I15" s="39" t="str">
        <f>+E7</f>
        <v>22</v>
      </c>
      <c r="J15" s="66" t="s">
        <v>258</v>
      </c>
      <c r="K15" s="39" t="s">
        <v>259</v>
      </c>
    </row>
    <row r="16" spans="2:11" ht="18" thickTop="1" thickBot="1" x14ac:dyDescent="0.35">
      <c r="B16" s="39"/>
      <c r="I16" s="39" t="str">
        <f>+D7</f>
        <v>23</v>
      </c>
      <c r="J16" s="66" t="s">
        <v>258</v>
      </c>
      <c r="K16" s="39" t="s">
        <v>259</v>
      </c>
    </row>
    <row r="17" spans="2:11" ht="18" thickTop="1" thickBot="1" x14ac:dyDescent="0.35">
      <c r="B17" s="39"/>
      <c r="I17" s="39" t="str">
        <f>+F6</f>
        <v>31</v>
      </c>
      <c r="J17" s="66" t="s">
        <v>258</v>
      </c>
      <c r="K17" s="39" t="s">
        <v>259</v>
      </c>
    </row>
    <row r="18" spans="2:11" ht="34.5" thickTop="1" thickBot="1" x14ac:dyDescent="0.35">
      <c r="I18" s="39" t="str">
        <f>+E6</f>
        <v>32</v>
      </c>
      <c r="J18" s="66" t="s">
        <v>260</v>
      </c>
      <c r="K18" s="39" t="s">
        <v>261</v>
      </c>
    </row>
    <row r="19" spans="2:11" ht="34.5" thickTop="1" thickBot="1" x14ac:dyDescent="0.35">
      <c r="I19" s="39" t="str">
        <f>+D6</f>
        <v>33</v>
      </c>
      <c r="J19" s="66" t="s">
        <v>260</v>
      </c>
      <c r="K19" s="39" t="s">
        <v>261</v>
      </c>
    </row>
    <row r="20" spans="2:11" ht="34.5" thickTop="1" thickBot="1" x14ac:dyDescent="0.35">
      <c r="I20" s="39" t="str">
        <f>+F5</f>
        <v>41</v>
      </c>
      <c r="J20" s="66" t="s">
        <v>260</v>
      </c>
      <c r="K20" s="39" t="s">
        <v>261</v>
      </c>
    </row>
    <row r="21" spans="2:11" ht="51" thickTop="1" thickBot="1" x14ac:dyDescent="0.35">
      <c r="I21" s="39" t="str">
        <f>+E5</f>
        <v>42</v>
      </c>
      <c r="J21" s="66" t="s">
        <v>262</v>
      </c>
      <c r="K21" s="39" t="s">
        <v>263</v>
      </c>
    </row>
    <row r="22" spans="2:11" ht="51" thickTop="1" thickBot="1" x14ac:dyDescent="0.35">
      <c r="I22" s="39" t="str">
        <f>+D5</f>
        <v>43</v>
      </c>
      <c r="J22" s="66" t="s">
        <v>262</v>
      </c>
      <c r="K22" s="39" t="s">
        <v>263</v>
      </c>
    </row>
    <row r="23" spans="2:11" ht="51" thickTop="1" thickBot="1" x14ac:dyDescent="0.35">
      <c r="I23" s="39" t="str">
        <f>+F4</f>
        <v>51</v>
      </c>
      <c r="J23" s="66" t="s">
        <v>262</v>
      </c>
      <c r="K23" s="39" t="s">
        <v>263</v>
      </c>
    </row>
    <row r="24" spans="2:11" ht="51" thickTop="1" thickBot="1" x14ac:dyDescent="0.35">
      <c r="I24" s="39" t="str">
        <f>+E4</f>
        <v>52</v>
      </c>
      <c r="J24" s="66" t="s">
        <v>262</v>
      </c>
      <c r="K24" s="39" t="s">
        <v>263</v>
      </c>
    </row>
    <row r="25" spans="2:11" ht="51" thickTop="1" thickBot="1" x14ac:dyDescent="0.35">
      <c r="I25" s="39" t="str">
        <f>+D4</f>
        <v>53</v>
      </c>
      <c r="J25" s="66" t="s">
        <v>262</v>
      </c>
      <c r="K25" s="39" t="s">
        <v>263</v>
      </c>
    </row>
    <row r="26" spans="2:11" ht="17.25" thickTop="1" x14ac:dyDescent="0.3"/>
  </sheetData>
  <mergeCells count="1">
    <mergeCell ref="I9:K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34"/>
  <sheetViews>
    <sheetView zoomScale="70" zoomScaleNormal="70" workbookViewId="0">
      <pane ySplit="5" topLeftCell="A6" activePane="bottomLeft" state="frozen"/>
      <selection activeCell="H31" sqref="H31:H32"/>
      <selection pane="bottomLeft" activeCell="H31" sqref="H31:H32"/>
    </sheetView>
  </sheetViews>
  <sheetFormatPr baseColWidth="10" defaultColWidth="0" defaultRowHeight="16.5" zeroHeight="1" x14ac:dyDescent="0.3"/>
  <cols>
    <col min="1" max="1" width="5.375" customWidth="1"/>
    <col min="2" max="2" width="27.625" style="44" customWidth="1"/>
    <col min="3" max="38" width="10.25" customWidth="1"/>
    <col min="39" max="39" width="9.25" customWidth="1"/>
    <col min="40" max="40" width="9.875" customWidth="1"/>
    <col min="41" max="41" width="20.75" customWidth="1"/>
    <col min="42" max="44" width="17.125" customWidth="1"/>
    <col min="45" max="45" width="27.625" bestFit="1" customWidth="1"/>
    <col min="46" max="46" width="10.25" customWidth="1"/>
    <col min="47" max="47" width="13.25" customWidth="1"/>
    <col min="48" max="48" width="76.25" customWidth="1"/>
    <col min="49" max="49" width="27.625" customWidth="1"/>
    <col min="50" max="50" width="10.25" style="33" customWidth="1"/>
    <col min="51" max="16384" width="10.25" hidden="1"/>
  </cols>
  <sheetData>
    <row r="1" spans="1:49" s="33" customFormat="1" ht="17.25" thickBot="1" x14ac:dyDescent="0.35"/>
    <row r="2" spans="1:49" s="33" customFormat="1" ht="31.5" customHeight="1" thickTop="1" thickBot="1" x14ac:dyDescent="0.35">
      <c r="B2" s="133" t="s">
        <v>212</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U2" s="134" t="s">
        <v>213</v>
      </c>
      <c r="AV2" s="134"/>
      <c r="AW2" s="134"/>
    </row>
    <row r="3" spans="1:49" s="33" customFormat="1" ht="18" thickTop="1" thickBot="1" x14ac:dyDescent="0.35">
      <c r="B3" s="46" t="s">
        <v>214</v>
      </c>
      <c r="C3" s="135">
        <v>1</v>
      </c>
      <c r="D3" s="135"/>
      <c r="E3" s="135">
        <v>2</v>
      </c>
      <c r="F3" s="135"/>
      <c r="G3" s="135">
        <v>3</v>
      </c>
      <c r="H3" s="135"/>
      <c r="I3" s="135">
        <v>4</v>
      </c>
      <c r="J3" s="135"/>
      <c r="K3" s="135">
        <v>5</v>
      </c>
      <c r="L3" s="135"/>
      <c r="M3" s="135">
        <v>6</v>
      </c>
      <c r="N3" s="135"/>
      <c r="O3" s="135">
        <v>7</v>
      </c>
      <c r="P3" s="135"/>
      <c r="Q3" s="135">
        <v>8</v>
      </c>
      <c r="R3" s="135"/>
      <c r="S3" s="135">
        <v>9</v>
      </c>
      <c r="T3" s="135"/>
      <c r="U3" s="135">
        <v>10</v>
      </c>
      <c r="V3" s="135"/>
      <c r="W3" s="135">
        <v>11</v>
      </c>
      <c r="X3" s="135"/>
      <c r="Y3" s="135">
        <v>12</v>
      </c>
      <c r="Z3" s="135"/>
      <c r="AA3" s="135">
        <v>13</v>
      </c>
      <c r="AB3" s="135"/>
      <c r="AC3" s="135">
        <v>14</v>
      </c>
      <c r="AD3" s="135"/>
      <c r="AE3" s="135">
        <v>15</v>
      </c>
      <c r="AF3" s="135"/>
      <c r="AG3" s="135">
        <v>16</v>
      </c>
      <c r="AH3" s="135"/>
      <c r="AI3" s="135">
        <v>17</v>
      </c>
      <c r="AJ3" s="135"/>
      <c r="AK3" s="135">
        <v>18</v>
      </c>
      <c r="AL3" s="135"/>
      <c r="AM3" s="138" t="s">
        <v>215</v>
      </c>
      <c r="AN3" s="138" t="s">
        <v>216</v>
      </c>
      <c r="AO3" s="137" t="s">
        <v>217</v>
      </c>
      <c r="AP3" s="137" t="s">
        <v>218</v>
      </c>
      <c r="AQ3" s="137" t="s">
        <v>219</v>
      </c>
      <c r="AR3" s="137" t="s">
        <v>220</v>
      </c>
      <c r="AS3" s="138" t="s">
        <v>221</v>
      </c>
      <c r="AU3" s="42" t="s">
        <v>222</v>
      </c>
      <c r="AV3" s="42" t="s">
        <v>223</v>
      </c>
      <c r="AW3" s="42" t="s">
        <v>224</v>
      </c>
    </row>
    <row r="4" spans="1:49" s="33" customFormat="1" ht="82.5" customHeight="1" thickTop="1" thickBot="1" x14ac:dyDescent="0.35">
      <c r="B4" s="47" t="s">
        <v>225</v>
      </c>
      <c r="C4" s="136" t="s">
        <v>226</v>
      </c>
      <c r="D4" s="136"/>
      <c r="E4" s="136" t="s">
        <v>227</v>
      </c>
      <c r="F4" s="136"/>
      <c r="G4" s="136" t="s">
        <v>228</v>
      </c>
      <c r="H4" s="136"/>
      <c r="I4" s="136" t="s">
        <v>229</v>
      </c>
      <c r="J4" s="136"/>
      <c r="K4" s="136" t="s">
        <v>230</v>
      </c>
      <c r="L4" s="136"/>
      <c r="M4" s="136" t="s">
        <v>231</v>
      </c>
      <c r="N4" s="136"/>
      <c r="O4" s="136" t="s">
        <v>232</v>
      </c>
      <c r="P4" s="136"/>
      <c r="Q4" s="136" t="s">
        <v>233</v>
      </c>
      <c r="R4" s="136"/>
      <c r="S4" s="136" t="s">
        <v>234</v>
      </c>
      <c r="T4" s="136"/>
      <c r="U4" s="136" t="s">
        <v>235</v>
      </c>
      <c r="V4" s="136"/>
      <c r="W4" s="136" t="s">
        <v>236</v>
      </c>
      <c r="X4" s="136"/>
      <c r="Y4" s="136" t="s">
        <v>237</v>
      </c>
      <c r="Z4" s="136"/>
      <c r="AA4" s="136" t="s">
        <v>238</v>
      </c>
      <c r="AB4" s="136"/>
      <c r="AC4" s="136" t="s">
        <v>239</v>
      </c>
      <c r="AD4" s="136"/>
      <c r="AE4" s="136" t="s">
        <v>240</v>
      </c>
      <c r="AF4" s="136"/>
      <c r="AG4" s="136" t="s">
        <v>241</v>
      </c>
      <c r="AH4" s="136"/>
      <c r="AI4" s="136" t="s">
        <v>242</v>
      </c>
      <c r="AJ4" s="136"/>
      <c r="AK4" s="136" t="s">
        <v>243</v>
      </c>
      <c r="AL4" s="136"/>
      <c r="AM4" s="138"/>
      <c r="AN4" s="138"/>
      <c r="AO4" s="137"/>
      <c r="AP4" s="137"/>
      <c r="AQ4" s="137"/>
      <c r="AR4" s="137"/>
      <c r="AS4" s="138"/>
      <c r="AU4" s="34" t="s">
        <v>3</v>
      </c>
      <c r="AV4" s="35" t="s">
        <v>244</v>
      </c>
      <c r="AW4" s="36" t="s">
        <v>245</v>
      </c>
    </row>
    <row r="5" spans="1:49" s="33" customFormat="1" ht="34.5" thickTop="1" thickBot="1" x14ac:dyDescent="0.35">
      <c r="B5" s="47" t="s">
        <v>246</v>
      </c>
      <c r="C5" s="46" t="s">
        <v>247</v>
      </c>
      <c r="D5" s="46" t="s">
        <v>248</v>
      </c>
      <c r="E5" s="46" t="s">
        <v>247</v>
      </c>
      <c r="F5" s="46" t="s">
        <v>248</v>
      </c>
      <c r="G5" s="46" t="s">
        <v>247</v>
      </c>
      <c r="H5" s="46" t="s">
        <v>248</v>
      </c>
      <c r="I5" s="46" t="s">
        <v>247</v>
      </c>
      <c r="J5" s="46" t="s">
        <v>248</v>
      </c>
      <c r="K5" s="46" t="s">
        <v>247</v>
      </c>
      <c r="L5" s="46" t="s">
        <v>248</v>
      </c>
      <c r="M5" s="46" t="s">
        <v>247</v>
      </c>
      <c r="N5" s="46" t="s">
        <v>248</v>
      </c>
      <c r="O5" s="46" t="s">
        <v>247</v>
      </c>
      <c r="P5" s="46" t="s">
        <v>248</v>
      </c>
      <c r="Q5" s="46" t="s">
        <v>247</v>
      </c>
      <c r="R5" s="46" t="s">
        <v>248</v>
      </c>
      <c r="S5" s="46" t="s">
        <v>247</v>
      </c>
      <c r="T5" s="46" t="s">
        <v>248</v>
      </c>
      <c r="U5" s="46" t="s">
        <v>247</v>
      </c>
      <c r="V5" s="46" t="s">
        <v>248</v>
      </c>
      <c r="W5" s="46" t="s">
        <v>247</v>
      </c>
      <c r="X5" s="46" t="s">
        <v>248</v>
      </c>
      <c r="Y5" s="46" t="s">
        <v>247</v>
      </c>
      <c r="Z5" s="46" t="s">
        <v>248</v>
      </c>
      <c r="AA5" s="46" t="s">
        <v>247</v>
      </c>
      <c r="AB5" s="46" t="s">
        <v>248</v>
      </c>
      <c r="AC5" s="46" t="s">
        <v>247</v>
      </c>
      <c r="AD5" s="46" t="s">
        <v>248</v>
      </c>
      <c r="AE5" s="46" t="s">
        <v>247</v>
      </c>
      <c r="AF5" s="46" t="s">
        <v>248</v>
      </c>
      <c r="AG5" s="46" t="s">
        <v>247</v>
      </c>
      <c r="AH5" s="46" t="s">
        <v>248</v>
      </c>
      <c r="AI5" s="46" t="s">
        <v>247</v>
      </c>
      <c r="AJ5" s="46" t="s">
        <v>248</v>
      </c>
      <c r="AK5" s="46" t="s">
        <v>247</v>
      </c>
      <c r="AL5" s="46" t="s">
        <v>248</v>
      </c>
      <c r="AM5" s="138"/>
      <c r="AN5" s="138"/>
      <c r="AO5" s="137"/>
      <c r="AP5" s="137"/>
      <c r="AQ5" s="137"/>
      <c r="AR5" s="137"/>
      <c r="AS5" s="138"/>
      <c r="AU5" s="34" t="s">
        <v>23</v>
      </c>
      <c r="AV5" s="35" t="s">
        <v>249</v>
      </c>
      <c r="AW5" s="36" t="s">
        <v>250</v>
      </c>
    </row>
    <row r="6" spans="1:49" ht="53.45" customHeight="1" thickTop="1" thickBot="1" x14ac:dyDescent="0.35">
      <c r="A6" s="33"/>
      <c r="B6" s="39" t="str">
        <f>+'MAPA RIESGOS CORRUPCIÓN'!H9</f>
        <v xml:space="preserve">Apropiación de recursos por parte del contratista </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f>+COUNTIFS($C$5:$AL$5,"SI",$C6:$AL6,"X")</f>
        <v>0</v>
      </c>
      <c r="AN6" s="36">
        <f>+COUNTIFS($C$5:$AL$5,"NO",$C6:$AL6,"X")</f>
        <v>0</v>
      </c>
      <c r="AO6" s="36" t="str">
        <f>+IF(AM6&lt;=5,"MODERADO",IF(AND(AM6&gt;5,AM6&lt;11),"MAYOR",IF(AM6&gt;=11,"CATASTRÓFICO")))</f>
        <v>MODERADO</v>
      </c>
      <c r="AP6" s="36">
        <f>+IF(AO6="MODERADO",5,IF(AO6="MAYOR",10,IF(AO6="CATASTRÓFICO",20)))</f>
        <v>5</v>
      </c>
      <c r="AQ6" s="36" t="e">
        <f>+VLOOKUP(B6,'MAPA RIESGOS CORRUPCIÓN'!D5:AE38,10,FALSE)</f>
        <v>#N/A</v>
      </c>
      <c r="AR6" s="36" t="e">
        <f>+AQ6*AP6</f>
        <v>#N/A</v>
      </c>
      <c r="AS6" s="36" t="e">
        <f>+VLOOKUP(AR6,$AU$10:$AW$20,3,FALSE)</f>
        <v>#N/A</v>
      </c>
      <c r="AT6" s="33"/>
      <c r="AU6" s="34" t="s">
        <v>22</v>
      </c>
      <c r="AV6" s="35" t="s">
        <v>251</v>
      </c>
      <c r="AW6" s="36" t="s">
        <v>252</v>
      </c>
    </row>
    <row r="7" spans="1:49" ht="66.599999999999994" customHeight="1" thickTop="1" thickBot="1" x14ac:dyDescent="0.35">
      <c r="A7" s="33"/>
      <c r="B7" s="39" t="str">
        <f>+'MAPA RIESGOS CORRUPCIÓN'!H10</f>
        <v>Malversación de recursos de los contratos, por parte de supervisores o delegados para contratar.</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f>+COUNTIFS($C$5:$AL$5,"SI",$C7:$AL7,"X")</f>
        <v>0</v>
      </c>
      <c r="AN7" s="36">
        <f>+COUNTIFS($C$5:$AL$5,"NO",$C7:$AL7,"X")</f>
        <v>0</v>
      </c>
      <c r="AO7" s="36" t="str">
        <f t="shared" ref="AO7:AO22" si="0">+IF(AM7&lt;=5,"MODERADO",IF(AND(AM7&gt;5,AM7&lt;11),"MAYOR",IF(AM7&gt;=11,"CATASTRÓFICO")))</f>
        <v>MODERADO</v>
      </c>
      <c r="AP7" s="36">
        <f t="shared" ref="AP7:AP22" si="1">+IF(AO7="MODERADO",5,IF(AO7="MAYOR",10,IF(AO7="CATASTRÓFICO",20)))</f>
        <v>5</v>
      </c>
      <c r="AQ7" s="36" t="e">
        <f>+VLOOKUP(B7,'MAPA RIESGOS CORRUPCIÓN'!D6:AE39,10,FALSE)</f>
        <v>#N/A</v>
      </c>
      <c r="AR7" s="36" t="e">
        <f t="shared" ref="AR7:AR22" si="2">+AQ7*AP7</f>
        <v>#N/A</v>
      </c>
      <c r="AS7" s="36" t="e">
        <f t="shared" ref="AS7:AS22" si="3">+VLOOKUP(AR7,$AU$10:$AW$20,3,FALSE)</f>
        <v>#N/A</v>
      </c>
      <c r="AT7" s="33"/>
      <c r="AU7" s="33"/>
      <c r="AV7" s="33"/>
      <c r="AW7" s="33"/>
    </row>
    <row r="8" spans="1:49" ht="90" customHeight="1" thickTop="1" thickBot="1" x14ac:dyDescent="0.35">
      <c r="A8" s="33"/>
      <c r="B8" s="39" t="str">
        <f>+'MAPA RIESGOS CORRUPCIÓN'!H11</f>
        <v>Decisiones ajustadas a intereses particulares para realizar actividades no previstas como prioritarias o programadas.</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f t="shared" ref="AM8:AM22" si="4">+COUNTIFS($C$5:$AL$5,"SI",$C8:$AL8,"X")</f>
        <v>0</v>
      </c>
      <c r="AN8" s="36">
        <f t="shared" ref="AN8:AN22" si="5">+COUNTIFS($C$5:$AL$5,"NO",$C8:$AL8,"X")</f>
        <v>0</v>
      </c>
      <c r="AO8" s="36" t="str">
        <f t="shared" si="0"/>
        <v>MODERADO</v>
      </c>
      <c r="AP8" s="36">
        <f t="shared" si="1"/>
        <v>5</v>
      </c>
      <c r="AQ8" s="36" t="e">
        <f>+VLOOKUP(B8,'MAPA RIESGOS CORRUPCIÓN'!D7:AE40,10,FALSE)</f>
        <v>#N/A</v>
      </c>
      <c r="AR8" s="36" t="e">
        <f t="shared" si="2"/>
        <v>#N/A</v>
      </c>
      <c r="AS8" s="36" t="e">
        <f t="shared" si="3"/>
        <v>#N/A</v>
      </c>
      <c r="AT8" s="33"/>
      <c r="AU8" s="139" t="s">
        <v>253</v>
      </c>
      <c r="AV8" s="139"/>
      <c r="AW8" s="139"/>
    </row>
    <row r="9" spans="1:49" ht="64.900000000000006" customHeight="1" thickTop="1" thickBot="1" x14ac:dyDescent="0.35">
      <c r="A9" s="33"/>
      <c r="B9" s="39" t="str">
        <f>+'MAPA RIESGOS CORRUPCIÓN'!H12</f>
        <v>Procedimientos adelantados fuera de la normatividad aplicable</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f t="shared" si="4"/>
        <v>0</v>
      </c>
      <c r="AN9" s="36">
        <f t="shared" si="5"/>
        <v>0</v>
      </c>
      <c r="AO9" s="36" t="str">
        <f t="shared" si="0"/>
        <v>MODERADO</v>
      </c>
      <c r="AP9" s="36">
        <f t="shared" si="1"/>
        <v>5</v>
      </c>
      <c r="AQ9" s="36" t="e">
        <f>+VLOOKUP(B9,'MAPA RIESGOS CORRUPCIÓN'!D8:AE41,10,FALSE)</f>
        <v>#N/A</v>
      </c>
      <c r="AR9" s="36" t="e">
        <f t="shared" si="2"/>
        <v>#N/A</v>
      </c>
      <c r="AS9" s="36" t="e">
        <f t="shared" si="3"/>
        <v>#N/A</v>
      </c>
      <c r="AT9" s="33"/>
      <c r="AU9" s="42" t="s">
        <v>254</v>
      </c>
      <c r="AV9" s="48" t="s">
        <v>255</v>
      </c>
      <c r="AW9" s="42" t="s">
        <v>221</v>
      </c>
    </row>
    <row r="10" spans="1:49" ht="90" customHeight="1" thickTop="1" thickBot="1" x14ac:dyDescent="0.35">
      <c r="A10" s="33"/>
      <c r="B10" s="39" t="e">
        <f>+'MAPA RIESGOS CORRUPCIÓN'!#REF!</f>
        <v>#REF!</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f t="shared" si="4"/>
        <v>0</v>
      </c>
      <c r="AN10" s="36">
        <f t="shared" si="5"/>
        <v>0</v>
      </c>
      <c r="AO10" s="36" t="str">
        <f t="shared" si="0"/>
        <v>MODERADO</v>
      </c>
      <c r="AP10" s="36">
        <f t="shared" si="1"/>
        <v>5</v>
      </c>
      <c r="AQ10" s="36" t="e">
        <f>+VLOOKUP(B10,'MAPA RIESGOS CORRUPCIÓN'!D9:AE42,10,FALSE)</f>
        <v>#REF!</v>
      </c>
      <c r="AR10" s="36" t="e">
        <f t="shared" si="2"/>
        <v>#REF!</v>
      </c>
      <c r="AS10" s="36" t="e">
        <f t="shared" si="3"/>
        <v>#REF!</v>
      </c>
      <c r="AT10" s="33"/>
      <c r="AU10" s="36">
        <v>5</v>
      </c>
      <c r="AV10" s="37" t="s">
        <v>256</v>
      </c>
      <c r="AW10" s="36" t="s">
        <v>257</v>
      </c>
    </row>
    <row r="11" spans="1:49" ht="69" customHeight="1" thickTop="1" thickBot="1" x14ac:dyDescent="0.35">
      <c r="A11" s="33"/>
      <c r="B11" s="39" t="str">
        <f>+'MAPA RIESGOS CORRUPCIÓN'!H13</f>
        <v>Adquisición de bienes y/o servicios en condiciones poco favorables para la compañía</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f t="shared" si="4"/>
        <v>0</v>
      </c>
      <c r="AN11" s="36">
        <f t="shared" si="5"/>
        <v>0</v>
      </c>
      <c r="AO11" s="36" t="str">
        <f t="shared" si="0"/>
        <v>MODERADO</v>
      </c>
      <c r="AP11" s="36">
        <f t="shared" si="1"/>
        <v>5</v>
      </c>
      <c r="AQ11" s="36" t="e">
        <f>+VLOOKUP(B11,'MAPA RIESGOS CORRUPCIÓN'!D10:AE43,10,FALSE)</f>
        <v>#N/A</v>
      </c>
      <c r="AR11" s="36" t="e">
        <f t="shared" si="2"/>
        <v>#N/A</v>
      </c>
      <c r="AS11" s="36" t="e">
        <f t="shared" si="3"/>
        <v>#N/A</v>
      </c>
      <c r="AT11" s="33"/>
      <c r="AU11" s="36">
        <v>10</v>
      </c>
      <c r="AV11" s="37" t="s">
        <v>256</v>
      </c>
      <c r="AW11" s="36" t="s">
        <v>257</v>
      </c>
    </row>
    <row r="12" spans="1:49" ht="73.900000000000006" customHeight="1" thickTop="1" thickBot="1" x14ac:dyDescent="0.35">
      <c r="A12" s="33"/>
      <c r="B12" s="39" t="str">
        <f>+'MAPA RIESGOS CORRUPCIÓN'!H14</f>
        <v>Manipular la información financiera para afectar los ingresos o gastos de la compañía.</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f t="shared" si="4"/>
        <v>0</v>
      </c>
      <c r="AN12" s="36">
        <f t="shared" si="5"/>
        <v>0</v>
      </c>
      <c r="AO12" s="36" t="str">
        <f t="shared" si="0"/>
        <v>MODERADO</v>
      </c>
      <c r="AP12" s="36">
        <f t="shared" si="1"/>
        <v>5</v>
      </c>
      <c r="AQ12" s="36" t="e">
        <f>+VLOOKUP(B12,'MAPA RIESGOS CORRUPCIÓN'!D11:AE44,10,FALSE)</f>
        <v>#N/A</v>
      </c>
      <c r="AR12" s="36" t="e">
        <f t="shared" si="2"/>
        <v>#N/A</v>
      </c>
      <c r="AS12" s="36" t="e">
        <f t="shared" si="3"/>
        <v>#N/A</v>
      </c>
      <c r="AT12" s="33"/>
      <c r="AU12" s="36">
        <v>15</v>
      </c>
      <c r="AV12" s="37" t="s">
        <v>258</v>
      </c>
      <c r="AW12" s="36" t="s">
        <v>259</v>
      </c>
    </row>
    <row r="13" spans="1:49" ht="45.75" customHeight="1" thickTop="1" thickBot="1" x14ac:dyDescent="0.35">
      <c r="A13" s="33"/>
      <c r="B13" s="39" t="str">
        <f>+'MAPA RIESGOS CORRUPCIÓN'!H16</f>
        <v>Cobro por trámite anticipado de pago de facturas no programadas</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f t="shared" si="4"/>
        <v>0</v>
      </c>
      <c r="AN13" s="36">
        <f t="shared" si="5"/>
        <v>0</v>
      </c>
      <c r="AO13" s="36" t="str">
        <f t="shared" si="0"/>
        <v>MODERADO</v>
      </c>
      <c r="AP13" s="36">
        <f t="shared" si="1"/>
        <v>5</v>
      </c>
      <c r="AQ13" s="36" t="e">
        <f>+VLOOKUP(B13,'MAPA RIESGOS CORRUPCIÓN'!D12:AE45,10,FALSE)</f>
        <v>#N/A</v>
      </c>
      <c r="AR13" s="36" t="e">
        <f t="shared" si="2"/>
        <v>#N/A</v>
      </c>
      <c r="AS13" s="36" t="e">
        <f t="shared" si="3"/>
        <v>#N/A</v>
      </c>
      <c r="AT13" s="33"/>
      <c r="AU13" s="36">
        <v>20</v>
      </c>
      <c r="AV13" s="37" t="s">
        <v>258</v>
      </c>
      <c r="AW13" s="36" t="s">
        <v>259</v>
      </c>
    </row>
    <row r="14" spans="1:49" ht="100.5" thickTop="1" thickBot="1" x14ac:dyDescent="0.35">
      <c r="A14" s="33"/>
      <c r="B14" s="39" t="str">
        <f>+'MAPA RIESGOS CORRUPCIÓN'!H17</f>
        <v>Divulgación de información confidencial y/o uso indebido en el manejo de los expedientes (hojas de vida, archivos, documentos entrantes y salientes)</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f t="shared" si="4"/>
        <v>0</v>
      </c>
      <c r="AN14" s="36">
        <f t="shared" si="5"/>
        <v>0</v>
      </c>
      <c r="AO14" s="36" t="str">
        <f t="shared" si="0"/>
        <v>MODERADO</v>
      </c>
      <c r="AP14" s="36">
        <f t="shared" si="1"/>
        <v>5</v>
      </c>
      <c r="AQ14" s="36" t="e">
        <f>+VLOOKUP(B14,'MAPA RIESGOS CORRUPCIÓN'!D13:AE46,10,FALSE)</f>
        <v>#N/A</v>
      </c>
      <c r="AR14" s="36" t="e">
        <f t="shared" si="2"/>
        <v>#N/A</v>
      </c>
      <c r="AS14" s="36" t="e">
        <f t="shared" si="3"/>
        <v>#N/A</v>
      </c>
      <c r="AT14" s="33"/>
      <c r="AU14" s="36">
        <v>25</v>
      </c>
      <c r="AV14" s="37" t="s">
        <v>258</v>
      </c>
      <c r="AW14" s="36" t="s">
        <v>259</v>
      </c>
    </row>
    <row r="15" spans="1:49" ht="82.15" customHeight="1" thickTop="1" thickBot="1" x14ac:dyDescent="0.35">
      <c r="A15" s="33"/>
      <c r="B15" s="39" t="str">
        <f>+'MAPA RIESGOS CORRUPCIÓN'!H20</f>
        <v>Perdida, robo, daño y/o modificación sin autorización de la integridad de la información de la compañía en  beneficio de un tercero.</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f t="shared" si="4"/>
        <v>0</v>
      </c>
      <c r="AN15" s="36">
        <f t="shared" si="5"/>
        <v>0</v>
      </c>
      <c r="AO15" s="36" t="str">
        <f t="shared" si="0"/>
        <v>MODERADO</v>
      </c>
      <c r="AP15" s="36">
        <f t="shared" si="1"/>
        <v>5</v>
      </c>
      <c r="AQ15" s="36" t="e">
        <f>+VLOOKUP(B15,'MAPA RIESGOS CORRUPCIÓN'!D13:AE47,10,FALSE)</f>
        <v>#N/A</v>
      </c>
      <c r="AR15" s="36" t="e">
        <f t="shared" si="2"/>
        <v>#N/A</v>
      </c>
      <c r="AS15" s="36" t="e">
        <f t="shared" si="3"/>
        <v>#N/A</v>
      </c>
      <c r="AT15" s="33"/>
      <c r="AU15" s="36">
        <v>30</v>
      </c>
      <c r="AV15" s="37" t="s">
        <v>260</v>
      </c>
      <c r="AW15" s="36" t="s">
        <v>261</v>
      </c>
    </row>
    <row r="16" spans="1:49" ht="60" customHeight="1" thickTop="1" thickBot="1" x14ac:dyDescent="0.35">
      <c r="A16" s="33"/>
      <c r="B16" s="39" t="str">
        <f>+'MAPA RIESGOS CORRUPCIÓN'!H24</f>
        <v>Manipulación de los procedimientos de control disciplinario interno, para omitir información en beneficio de un tercero.</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f t="shared" si="4"/>
        <v>0</v>
      </c>
      <c r="AN16" s="36">
        <f t="shared" si="5"/>
        <v>0</v>
      </c>
      <c r="AO16" s="36" t="str">
        <f t="shared" si="0"/>
        <v>MODERADO</v>
      </c>
      <c r="AP16" s="36">
        <f t="shared" si="1"/>
        <v>5</v>
      </c>
      <c r="AQ16" s="36" t="e">
        <f>+VLOOKUP(B16,'MAPA RIESGOS CORRUPCIÓN'!D14:AE48,10,FALSE)</f>
        <v>#N/A</v>
      </c>
      <c r="AR16" s="36" t="e">
        <f t="shared" si="2"/>
        <v>#N/A</v>
      </c>
      <c r="AS16" s="36" t="e">
        <f t="shared" si="3"/>
        <v>#N/A</v>
      </c>
      <c r="AT16" s="33"/>
      <c r="AU16" s="36">
        <v>40</v>
      </c>
      <c r="AV16" s="37" t="s">
        <v>260</v>
      </c>
      <c r="AW16" s="36" t="s">
        <v>261</v>
      </c>
    </row>
    <row r="17" spans="1:50" ht="88.5" customHeight="1" thickTop="1" thickBot="1" x14ac:dyDescent="0.35">
      <c r="A17" s="33"/>
      <c r="B17" s="39" t="str">
        <f>+'MAPA RIESGOS CORRUPCIÓN'!H26</f>
        <v>Ocultar hallazgos y/o resultados de las auditorías lo cual impida identificar prácticas irregulares o corruptas y sus directos responsables que afecten los intereses de la compañía.</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f t="shared" si="4"/>
        <v>0</v>
      </c>
      <c r="AN17" s="36">
        <f t="shared" si="5"/>
        <v>0</v>
      </c>
      <c r="AO17" s="36" t="str">
        <f t="shared" si="0"/>
        <v>MODERADO</v>
      </c>
      <c r="AP17" s="36">
        <f t="shared" si="1"/>
        <v>5</v>
      </c>
      <c r="AQ17" s="36" t="e">
        <f>+VLOOKUP(B17,'MAPA RIESGOS CORRUPCIÓN'!D15:AE49,10,FALSE)</f>
        <v>#N/A</v>
      </c>
      <c r="AR17" s="36" t="e">
        <f t="shared" si="2"/>
        <v>#N/A</v>
      </c>
      <c r="AS17" s="36" t="e">
        <f t="shared" si="3"/>
        <v>#N/A</v>
      </c>
      <c r="AT17" s="33"/>
      <c r="AU17" s="36">
        <v>50</v>
      </c>
      <c r="AV17" s="37" t="s">
        <v>260</v>
      </c>
      <c r="AW17" s="36" t="s">
        <v>261</v>
      </c>
    </row>
    <row r="18" spans="1:50" ht="51.75" customHeight="1" thickTop="1" thickBot="1" x14ac:dyDescent="0.35">
      <c r="A18" s="33"/>
      <c r="B18" s="39" t="str">
        <f>+'MAPA RIESGOS CORRUPCIÓN'!H29</f>
        <v>Manipular la información de seguimiento a proyectos de inversión para ocultar desviaciones o favorecer a terceros.</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f t="shared" si="4"/>
        <v>0</v>
      </c>
      <c r="AN18" s="36">
        <f t="shared" si="5"/>
        <v>0</v>
      </c>
      <c r="AO18" s="36" t="str">
        <f t="shared" si="0"/>
        <v>MODERADO</v>
      </c>
      <c r="AP18" s="36">
        <f t="shared" si="1"/>
        <v>5</v>
      </c>
      <c r="AQ18" s="36" t="e">
        <f>+VLOOKUP(B18,'MAPA RIESGOS CORRUPCIÓN'!D16:AE50,10,FALSE)</f>
        <v>#N/A</v>
      </c>
      <c r="AR18" s="36" t="e">
        <f t="shared" si="2"/>
        <v>#N/A</v>
      </c>
      <c r="AS18" s="36" t="e">
        <f t="shared" si="3"/>
        <v>#N/A</v>
      </c>
      <c r="AT18" s="33"/>
      <c r="AU18" s="36">
        <v>60</v>
      </c>
      <c r="AV18" s="37" t="s">
        <v>262</v>
      </c>
      <c r="AW18" s="36" t="s">
        <v>263</v>
      </c>
    </row>
    <row r="19" spans="1:50" ht="63.75" customHeight="1" thickTop="1" thickBot="1" x14ac:dyDescent="0.35">
      <c r="A19" s="33"/>
      <c r="B19" s="39">
        <f>+'MAPA RIESGOS CORRUPCIÓN'!H30</f>
        <v>0</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f t="shared" si="4"/>
        <v>0</v>
      </c>
      <c r="AN19" s="36">
        <f t="shared" si="5"/>
        <v>0</v>
      </c>
      <c r="AO19" s="36" t="str">
        <f t="shared" si="0"/>
        <v>MODERADO</v>
      </c>
      <c r="AP19" s="36">
        <f t="shared" si="1"/>
        <v>5</v>
      </c>
      <c r="AQ19" s="36" t="e">
        <f>+VLOOKUP(B19,'MAPA RIESGOS CORRUPCIÓN'!D17:AE51,10,FALSE)</f>
        <v>#N/A</v>
      </c>
      <c r="AR19" s="36" t="e">
        <f t="shared" si="2"/>
        <v>#N/A</v>
      </c>
      <c r="AS19" s="36" t="e">
        <f t="shared" si="3"/>
        <v>#N/A</v>
      </c>
      <c r="AT19" s="33"/>
      <c r="AU19" s="36">
        <v>80</v>
      </c>
      <c r="AV19" s="37" t="s">
        <v>262</v>
      </c>
      <c r="AW19" s="36" t="s">
        <v>263</v>
      </c>
    </row>
    <row r="20" spans="1:50" ht="77.25" customHeight="1" thickTop="1" thickBot="1" x14ac:dyDescent="0.35">
      <c r="A20" s="33"/>
      <c r="B20" s="39" t="str">
        <f>+'MAPA RIESGOS CORRUPCIÓN'!H32</f>
        <v>Manipulación o alteración de la informacion por parte de las áreas técnicas para ejercer la defensa judicial en contra de la compañía, en beneficio de terceros o particulares.</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f t="shared" si="4"/>
        <v>0</v>
      </c>
      <c r="AN20" s="36">
        <f t="shared" si="5"/>
        <v>0</v>
      </c>
      <c r="AO20" s="36" t="str">
        <f t="shared" si="0"/>
        <v>MODERADO</v>
      </c>
      <c r="AP20" s="36">
        <f t="shared" si="1"/>
        <v>5</v>
      </c>
      <c r="AQ20" s="36" t="e">
        <f>+VLOOKUP(B20,'MAPA RIESGOS CORRUPCIÓN'!D18:AE52,10,FALSE)</f>
        <v>#N/A</v>
      </c>
      <c r="AR20" s="36" t="e">
        <f t="shared" si="2"/>
        <v>#N/A</v>
      </c>
      <c r="AS20" s="36" t="e">
        <f t="shared" si="3"/>
        <v>#N/A</v>
      </c>
      <c r="AT20" s="33"/>
      <c r="AU20" s="36">
        <v>100</v>
      </c>
      <c r="AV20" s="37" t="s">
        <v>262</v>
      </c>
      <c r="AW20" s="36" t="s">
        <v>263</v>
      </c>
    </row>
    <row r="21" spans="1:50" ht="111" customHeight="1" thickTop="1" thickBot="1" x14ac:dyDescent="0.35">
      <c r="A21" s="33"/>
      <c r="B21" s="39" t="str">
        <f>+'MAPA RIESGOS CORRUPCIÓN'!H36</f>
        <v>Manipular desde el punto de vista técnico, negociaciones con clientes,proveedores o Aliados, para beneficio propio o de terceros.</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f t="shared" si="4"/>
        <v>0</v>
      </c>
      <c r="AN21" s="36">
        <f t="shared" si="5"/>
        <v>0</v>
      </c>
      <c r="AO21" s="36" t="str">
        <f t="shared" si="0"/>
        <v>MODERADO</v>
      </c>
      <c r="AP21" s="36">
        <f t="shared" si="1"/>
        <v>5</v>
      </c>
      <c r="AQ21" s="36" t="e">
        <f>+VLOOKUP(B21,'MAPA RIESGOS CORRUPCIÓN'!D19:AE53,10,FALSE)</f>
        <v>#N/A</v>
      </c>
      <c r="AR21" s="36" t="e">
        <f t="shared" si="2"/>
        <v>#N/A</v>
      </c>
      <c r="AS21" s="36" t="e">
        <f t="shared" si="3"/>
        <v>#N/A</v>
      </c>
      <c r="AT21" s="33"/>
      <c r="AU21" s="33"/>
      <c r="AV21" s="33"/>
      <c r="AW21" s="33"/>
      <c r="AX21" s="33" t="s">
        <v>264</v>
      </c>
    </row>
    <row r="22" spans="1:50" ht="18" thickTop="1" thickBot="1" x14ac:dyDescent="0.35">
      <c r="A22" s="33"/>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f t="shared" si="4"/>
        <v>0</v>
      </c>
      <c r="AN22" s="36">
        <f t="shared" si="5"/>
        <v>0</v>
      </c>
      <c r="AO22" s="36" t="str">
        <f t="shared" si="0"/>
        <v>MODERADO</v>
      </c>
      <c r="AP22" s="36">
        <f t="shared" si="1"/>
        <v>5</v>
      </c>
      <c r="AQ22" s="36" t="e">
        <f>+VLOOKUP(B22,'MAPA RIESGOS CORRUPCIÓN'!D20:AE54,10,FALSE)</f>
        <v>#N/A</v>
      </c>
      <c r="AR22" s="36" t="e">
        <f t="shared" si="2"/>
        <v>#N/A</v>
      </c>
      <c r="AS22" s="36" t="e">
        <f t="shared" si="3"/>
        <v>#N/A</v>
      </c>
      <c r="AT22" s="33"/>
      <c r="AU22" s="33"/>
      <c r="AV22" s="33"/>
      <c r="AW22" s="33"/>
    </row>
    <row r="23" spans="1:50" ht="18" thickTop="1" thickBot="1" x14ac:dyDescent="0.35">
      <c r="A23" s="33"/>
      <c r="B23" s="39"/>
      <c r="AT23" s="33"/>
      <c r="AU23" s="33"/>
      <c r="AV23" s="33"/>
      <c r="AW23" s="33"/>
    </row>
    <row r="24" spans="1:50" ht="17.25" thickTop="1" x14ac:dyDescent="0.3">
      <c r="A24" s="33"/>
      <c r="B24" s="45"/>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row>
    <row r="25" spans="1:50" hidden="1" x14ac:dyDescent="0.3">
      <c r="A25" s="33"/>
      <c r="B25" s="45"/>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row>
    <row r="26" spans="1:50" hidden="1" x14ac:dyDescent="0.3">
      <c r="A26" s="33"/>
      <c r="AT26" s="33"/>
      <c r="AU26" s="33"/>
      <c r="AV26" s="33"/>
      <c r="AW26" s="33"/>
    </row>
    <row r="27" spans="1:50" hidden="1" x14ac:dyDescent="0.3">
      <c r="B27" s="44" t="s">
        <v>200</v>
      </c>
    </row>
    <row r="28" spans="1:50" hidden="1" x14ac:dyDescent="0.3">
      <c r="B28" s="44" t="s">
        <v>203</v>
      </c>
    </row>
    <row r="30" spans="1:50" hidden="1" x14ac:dyDescent="0.3">
      <c r="B30" s="44" t="s">
        <v>207</v>
      </c>
    </row>
    <row r="33" spans="2:2" ht="15" hidden="1" customHeight="1" x14ac:dyDescent="0.3"/>
    <row r="34" spans="2:2" hidden="1" x14ac:dyDescent="0.3">
      <c r="B34" s="44" t="s">
        <v>210</v>
      </c>
    </row>
  </sheetData>
  <mergeCells count="46">
    <mergeCell ref="AU8:AW8"/>
    <mergeCell ref="Y4:Z4"/>
    <mergeCell ref="AA4:AB4"/>
    <mergeCell ref="AC4:AD4"/>
    <mergeCell ref="AE4:AF4"/>
    <mergeCell ref="AG4:AH4"/>
    <mergeCell ref="AI4:AJ4"/>
    <mergeCell ref="AS3:AS5"/>
    <mergeCell ref="M4:N4"/>
    <mergeCell ref="O4:P4"/>
    <mergeCell ref="Q4:R4"/>
    <mergeCell ref="S4:T4"/>
    <mergeCell ref="U4:V4"/>
    <mergeCell ref="W4:X4"/>
    <mergeCell ref="AO3:AO5"/>
    <mergeCell ref="AP3:AP5"/>
    <mergeCell ref="AQ3:AQ5"/>
    <mergeCell ref="AR3:AR5"/>
    <mergeCell ref="AE3:AF3"/>
    <mergeCell ref="AG3:AH3"/>
    <mergeCell ref="AI3:AJ3"/>
    <mergeCell ref="AK3:AL3"/>
    <mergeCell ref="AM3:AM5"/>
    <mergeCell ref="AN3:AN5"/>
    <mergeCell ref="AK4:AL4"/>
    <mergeCell ref="AC3:AD3"/>
    <mergeCell ref="C4:D4"/>
    <mergeCell ref="E4:F4"/>
    <mergeCell ref="G4:H4"/>
    <mergeCell ref="I4:J4"/>
    <mergeCell ref="K4:L4"/>
    <mergeCell ref="B2:AS2"/>
    <mergeCell ref="AU2:AW2"/>
    <mergeCell ref="C3:D3"/>
    <mergeCell ref="E3:F3"/>
    <mergeCell ref="G3:H3"/>
    <mergeCell ref="I3:J3"/>
    <mergeCell ref="K3:L3"/>
    <mergeCell ref="M3:N3"/>
    <mergeCell ref="O3:P3"/>
    <mergeCell ref="Q3:R3"/>
    <mergeCell ref="S3:T3"/>
    <mergeCell ref="U3:V3"/>
    <mergeCell ref="W3:X3"/>
    <mergeCell ref="Y3:Z3"/>
    <mergeCell ref="AA3:AB3"/>
  </mergeCells>
  <conditionalFormatting sqref="C1:C22 E1:E22 G1:G22 Y1:Y22 AA1:AA22 AC1:AC22 AE1:AE22 AI1:AI22 AK1:AK22 C24:C1048576 E24:E1048576 G24:G1048576 I24:I1048576 K24:K1048576 M24:M1048576 O24:O1048576 Q24:Q1048576 S24:S1048576 U24:U1048576 W24:W1048576 Y24:Y1048576 AA24:AA1048576 AC24:AC1048576 AE24:AE1048576 AG24:AG1048576 AI24:AI1048576 AK24:AK1048576">
    <cfRule type="cellIs" dxfId="5" priority="6" operator="equal">
      <formula>"X"</formula>
    </cfRule>
  </conditionalFormatting>
  <conditionalFormatting sqref="D1:D22 F1:F22 H1:H22 Z1:Z22 AB1:AB22 AD1:AD22 AF1:AF22 AJ1:AJ22 AL1:AL22 D24:D1048576 F24:F1048576 H24:H1048576 J24:J1048576 L24:L1048576 N24:N1048576 P24:P1048576 R24:R1048576 T24:T1048576 V24:V1048576 X24:X1048576 Z24:Z1048576 AB24:AB1048576 AD24:AD1048576 AF24:AF1048576 AH24:AH1048576 AJ24:AJ1048576 AL24:AL1048576">
    <cfRule type="cellIs" dxfId="4" priority="5" operator="equal">
      <formula>"X"</formula>
    </cfRule>
  </conditionalFormatting>
  <conditionalFormatting sqref="I1:I22 K1:K22 M1:M22 O1:O22 Q1:Q22 S1:S22 U1:U22 W1:W22">
    <cfRule type="cellIs" dxfId="3" priority="4" operator="equal">
      <formula>"X"</formula>
    </cfRule>
  </conditionalFormatting>
  <conditionalFormatting sqref="J1:J22 L1:L22 N1:N22 P1:P22 R1:R22 T1:T22 V1:V22 X1:X22">
    <cfRule type="cellIs" dxfId="2" priority="3" operator="equal">
      <formula>"X"</formula>
    </cfRule>
  </conditionalFormatting>
  <conditionalFormatting sqref="AG1:AG22">
    <cfRule type="cellIs" dxfId="1" priority="2" operator="equal">
      <formula>"X"</formula>
    </cfRule>
  </conditionalFormatting>
  <conditionalFormatting sqref="AH1:AH22">
    <cfRule type="cellIs" dxfId="0" priority="1" operator="equal">
      <formula>"X"</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7"/>
  <sheetViews>
    <sheetView workbookViewId="0">
      <pane ySplit="5" topLeftCell="A6" activePane="bottomLeft" state="frozen"/>
      <selection activeCell="H31" sqref="H31:H32"/>
      <selection pane="bottomLeft" activeCell="G31" sqref="G31:H32"/>
    </sheetView>
  </sheetViews>
  <sheetFormatPr baseColWidth="10" defaultColWidth="0" defaultRowHeight="16.5" zeroHeight="1" x14ac:dyDescent="0.3"/>
  <cols>
    <col min="1" max="1" width="5.375" style="33" customWidth="1"/>
    <col min="2" max="2" width="27.625" style="33" customWidth="1"/>
    <col min="3" max="16" width="10.25" style="33" customWidth="1"/>
    <col min="17" max="17" width="17.125" style="33" customWidth="1"/>
    <col min="18" max="18" width="19.25" style="33" customWidth="1"/>
    <col min="19" max="22" width="19.25" style="33" hidden="1" customWidth="1"/>
    <col min="23" max="23" width="5.875" style="33" hidden="1" customWidth="1"/>
    <col min="24" max="24" width="19.25" style="33" customWidth="1"/>
    <col min="25" max="25" width="19.25" style="33" hidden="1" customWidth="1"/>
    <col min="26" max="26" width="19.25" style="33" customWidth="1"/>
    <col min="27" max="27" width="19.25" style="33" hidden="1" customWidth="1"/>
    <col min="28" max="28" width="19.25" style="38" customWidth="1"/>
    <col min="29" max="29" width="10.25" customWidth="1"/>
    <col min="30" max="30" width="13.25" customWidth="1"/>
    <col min="31" max="31" width="16.25" customWidth="1"/>
    <col min="32" max="33" width="10.25" customWidth="1"/>
    <col min="34" max="34" width="10.25" style="33" customWidth="1"/>
    <col min="35" max="16384" width="10.25" style="33" hidden="1"/>
  </cols>
  <sheetData>
    <row r="1" spans="1:34" customFormat="1" ht="17.25" thickBot="1" x14ac:dyDescent="0.3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8"/>
      <c r="AC1" s="33"/>
      <c r="AD1" s="33"/>
      <c r="AE1" s="33"/>
      <c r="AF1" s="33"/>
      <c r="AG1" s="33"/>
      <c r="AH1" s="33"/>
    </row>
    <row r="2" spans="1:34" customFormat="1" ht="31.5" customHeight="1" thickTop="1" thickBot="1" x14ac:dyDescent="0.35">
      <c r="A2" s="33"/>
      <c r="B2" s="140" t="s">
        <v>265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33"/>
      <c r="AD2" s="142" t="s">
        <v>266</v>
      </c>
      <c r="AE2" s="143"/>
      <c r="AF2" s="33"/>
      <c r="AG2" s="33"/>
      <c r="AH2" s="33"/>
    </row>
    <row r="3" spans="1:34" customFormat="1" ht="16.5" customHeight="1" thickTop="1" thickBot="1" x14ac:dyDescent="0.35">
      <c r="A3" s="33"/>
      <c r="B3" s="49" t="s">
        <v>214</v>
      </c>
      <c r="C3" s="135">
        <v>1</v>
      </c>
      <c r="D3" s="135"/>
      <c r="E3" s="135">
        <v>2</v>
      </c>
      <c r="F3" s="135"/>
      <c r="G3" s="135">
        <v>3</v>
      </c>
      <c r="H3" s="135"/>
      <c r="I3" s="135">
        <v>4</v>
      </c>
      <c r="J3" s="135"/>
      <c r="K3" s="135">
        <v>5</v>
      </c>
      <c r="L3" s="135"/>
      <c r="M3" s="135">
        <v>6</v>
      </c>
      <c r="N3" s="135"/>
      <c r="O3" s="135">
        <v>7</v>
      </c>
      <c r="P3" s="135"/>
      <c r="Q3" s="137" t="s">
        <v>267</v>
      </c>
      <c r="R3" s="137" t="s">
        <v>268</v>
      </c>
      <c r="S3" s="137" t="s">
        <v>269</v>
      </c>
      <c r="T3" s="137" t="s">
        <v>270</v>
      </c>
      <c r="U3" s="137" t="s">
        <v>271</v>
      </c>
      <c r="V3" s="137" t="s">
        <v>272</v>
      </c>
      <c r="W3" s="137" t="s">
        <v>273</v>
      </c>
      <c r="X3" s="137" t="s">
        <v>274</v>
      </c>
      <c r="Y3" s="137" t="s">
        <v>275</v>
      </c>
      <c r="Z3" s="137" t="s">
        <v>276</v>
      </c>
      <c r="AA3" s="137" t="s">
        <v>277</v>
      </c>
      <c r="AB3" s="137" t="s">
        <v>278</v>
      </c>
      <c r="AC3" s="33"/>
      <c r="AD3" s="149" t="s">
        <v>279</v>
      </c>
      <c r="AE3" s="146" t="s">
        <v>280</v>
      </c>
      <c r="AF3" s="33"/>
      <c r="AG3" s="33"/>
      <c r="AH3" s="33"/>
    </row>
    <row r="4" spans="1:34" customFormat="1" ht="70.5" customHeight="1" thickTop="1" thickBot="1" x14ac:dyDescent="0.35">
      <c r="A4" s="33"/>
      <c r="B4" s="50" t="s">
        <v>281</v>
      </c>
      <c r="C4" s="136" t="s">
        <v>282</v>
      </c>
      <c r="D4" s="136"/>
      <c r="E4" s="148" t="s">
        <v>283</v>
      </c>
      <c r="F4" s="148"/>
      <c r="G4" s="148" t="s">
        <v>284</v>
      </c>
      <c r="H4" s="148"/>
      <c r="I4" s="148" t="s">
        <v>285</v>
      </c>
      <c r="J4" s="148"/>
      <c r="K4" s="148" t="s">
        <v>286</v>
      </c>
      <c r="L4" s="148"/>
      <c r="M4" s="148" t="s">
        <v>287</v>
      </c>
      <c r="N4" s="148"/>
      <c r="O4" s="136" t="s">
        <v>288</v>
      </c>
      <c r="P4" s="136"/>
      <c r="Q4" s="137"/>
      <c r="R4" s="137"/>
      <c r="S4" s="137"/>
      <c r="T4" s="137"/>
      <c r="U4" s="137"/>
      <c r="V4" s="137"/>
      <c r="W4" s="137"/>
      <c r="X4" s="137"/>
      <c r="Y4" s="137"/>
      <c r="Z4" s="137"/>
      <c r="AA4" s="137"/>
      <c r="AB4" s="137"/>
      <c r="AC4" s="33"/>
      <c r="AD4" s="150"/>
      <c r="AE4" s="147"/>
      <c r="AF4" s="33"/>
      <c r="AG4" s="33"/>
      <c r="AH4" s="33"/>
    </row>
    <row r="5" spans="1:34" customFormat="1" ht="18" thickTop="1" thickBot="1" x14ac:dyDescent="0.35">
      <c r="A5" s="33"/>
      <c r="B5" s="51" t="s">
        <v>246</v>
      </c>
      <c r="C5" s="49" t="s">
        <v>247</v>
      </c>
      <c r="D5" s="49" t="s">
        <v>248</v>
      </c>
      <c r="E5" s="49" t="s">
        <v>247</v>
      </c>
      <c r="F5" s="49" t="s">
        <v>248</v>
      </c>
      <c r="G5" s="49" t="s">
        <v>247</v>
      </c>
      <c r="H5" s="49" t="s">
        <v>248</v>
      </c>
      <c r="I5" s="49" t="s">
        <v>247</v>
      </c>
      <c r="J5" s="49" t="s">
        <v>248</v>
      </c>
      <c r="K5" s="49" t="s">
        <v>247</v>
      </c>
      <c r="L5" s="49" t="s">
        <v>248</v>
      </c>
      <c r="M5" s="49" t="s">
        <v>247</v>
      </c>
      <c r="N5" s="49" t="s">
        <v>248</v>
      </c>
      <c r="O5" s="49" t="s">
        <v>247</v>
      </c>
      <c r="P5" s="49" t="s">
        <v>248</v>
      </c>
      <c r="Q5" s="137"/>
      <c r="R5" s="137"/>
      <c r="S5" s="137"/>
      <c r="T5" s="137"/>
      <c r="U5" s="137"/>
      <c r="V5" s="137"/>
      <c r="W5" s="137"/>
      <c r="X5" s="137"/>
      <c r="Y5" s="137"/>
      <c r="Z5" s="137"/>
      <c r="AA5" s="137"/>
      <c r="AB5" s="137"/>
      <c r="AC5" s="33"/>
      <c r="AD5" s="34" t="s">
        <v>289</v>
      </c>
      <c r="AE5" s="39">
        <v>0</v>
      </c>
      <c r="AF5" s="33"/>
      <c r="AG5" s="33"/>
      <c r="AH5" s="33"/>
    </row>
    <row r="6" spans="1:34" customFormat="1" ht="21.75" customHeight="1" thickTop="1" thickBot="1" x14ac:dyDescent="0.35">
      <c r="A6" s="33"/>
      <c r="B6" s="151" t="str">
        <f>+'EVALUACIÓN DEL RIESGO'!B6</f>
        <v xml:space="preserve">Apropiación de recursos por parte del contratista </v>
      </c>
      <c r="C6" s="36"/>
      <c r="D6" s="36"/>
      <c r="E6" s="36"/>
      <c r="F6" s="36"/>
      <c r="G6" s="36"/>
      <c r="H6" s="36"/>
      <c r="I6" s="36"/>
      <c r="J6" s="36"/>
      <c r="K6" s="36"/>
      <c r="L6" s="36"/>
      <c r="M6" s="36"/>
      <c r="N6" s="36"/>
      <c r="O6" s="36"/>
      <c r="P6" s="36"/>
      <c r="Q6" s="144">
        <f>+SUM(C7:P7)</f>
        <v>0</v>
      </c>
      <c r="R6" s="144">
        <f>+IF(Q6&lt;=50,0,IF(AND(Q6&gt;50,Q6&lt;=75),1,IF(Q6&gt;75,2)))</f>
        <v>0</v>
      </c>
      <c r="S6" s="144" t="e">
        <f>+VLOOKUP(B6,'[1]MATRIZ RIESGOS ANTICORRUPCIÓN'!$C$8:$G$28,4,FALSE)</f>
        <v>#N/A</v>
      </c>
      <c r="T6" s="144" t="e">
        <f>+CONCATENATE(S6,R6)</f>
        <v>#N/A</v>
      </c>
      <c r="U6" s="144">
        <f>+VLOOKUP(B6,'EVALUACIÓN DEL RIESGO'!$B$6:$AS$22,41,FALSE)</f>
        <v>5</v>
      </c>
      <c r="V6" s="144" t="str">
        <f>+CONCATENATE(U6,R6)</f>
        <v>50</v>
      </c>
      <c r="W6" s="144" t="e">
        <f>+VLOOKUP(T6,$AF$10:$AG$26,2,FALSE)</f>
        <v>#N/A</v>
      </c>
      <c r="X6" s="144" t="e">
        <f>+VLOOKUP(W6,'[1]MATRIZ RIESGOS ANTICORRUPCIÓN'!$AA$3:$AB$7,2,FALSE)</f>
        <v>#N/A</v>
      </c>
      <c r="Y6" s="144">
        <f>+VLOOKUP(V6,$AF$31:$AG$39,2,FALSE)</f>
        <v>5</v>
      </c>
      <c r="Z6" s="144" t="str">
        <f>+VLOOKUP(Y6,'[1]MATRIZ RIESGOS ANTICORRUPCIÓN'!$AC$3:$AD$5,2,FALSE)</f>
        <v>MODERADO</v>
      </c>
      <c r="AA6" s="144" t="e">
        <f>+Y6*W6</f>
        <v>#N/A</v>
      </c>
      <c r="AB6" s="153" t="e">
        <f>+VLOOKUP(AA6,'EVALUACIÓN DEL RIESGO'!$AU$10:$AW$20,3,FALSE)</f>
        <v>#N/A</v>
      </c>
      <c r="AC6" s="33"/>
      <c r="AD6" s="34" t="s">
        <v>290</v>
      </c>
      <c r="AE6" s="39">
        <v>1</v>
      </c>
      <c r="AF6" s="33"/>
      <c r="AG6" s="33"/>
      <c r="AH6" s="33"/>
    </row>
    <row r="7" spans="1:34" customFormat="1" ht="20.45" customHeight="1" thickTop="1" thickBot="1" x14ac:dyDescent="0.35">
      <c r="A7" s="33"/>
      <c r="B7" s="152"/>
      <c r="C7" s="155">
        <f>+IF(C6="X",15,0)</f>
        <v>0</v>
      </c>
      <c r="D7" s="156"/>
      <c r="E7" s="155">
        <f>+IF(E6="X",5,0)</f>
        <v>0</v>
      </c>
      <c r="F7" s="156"/>
      <c r="G7" s="155">
        <f>+IF(G6="X",15,0)</f>
        <v>0</v>
      </c>
      <c r="H7" s="156"/>
      <c r="I7" s="155">
        <f>+IF(I6="X",10,0)</f>
        <v>0</v>
      </c>
      <c r="J7" s="156"/>
      <c r="K7" s="155">
        <f>+IF(K6="X",15,0)</f>
        <v>0</v>
      </c>
      <c r="L7" s="156"/>
      <c r="M7" s="155">
        <f>+IF(M6="X",10,0)</f>
        <v>0</v>
      </c>
      <c r="N7" s="156"/>
      <c r="O7" s="155">
        <f>+IF(O6="X",30,0)</f>
        <v>0</v>
      </c>
      <c r="P7" s="156"/>
      <c r="Q7" s="145"/>
      <c r="R7" s="145"/>
      <c r="S7" s="145"/>
      <c r="T7" s="145"/>
      <c r="U7" s="145"/>
      <c r="V7" s="145"/>
      <c r="W7" s="145"/>
      <c r="X7" s="145"/>
      <c r="Y7" s="145"/>
      <c r="Z7" s="145"/>
      <c r="AA7" s="145"/>
      <c r="AB7" s="154"/>
      <c r="AC7" s="33"/>
      <c r="AD7" s="34" t="s">
        <v>291</v>
      </c>
      <c r="AE7" s="39">
        <v>2</v>
      </c>
      <c r="AF7" s="33"/>
      <c r="AG7" s="33"/>
      <c r="AH7" s="33"/>
    </row>
    <row r="8" spans="1:34" customFormat="1" ht="40.9" customHeight="1" thickTop="1" thickBot="1" x14ac:dyDescent="0.35">
      <c r="A8" s="33"/>
      <c r="B8" s="151" t="str">
        <f>+'EVALUACIÓN DEL RIESGO'!B7</f>
        <v>Malversación de recursos de los contratos, por parte de supervisores o delegados para contratar.</v>
      </c>
      <c r="C8" s="36"/>
      <c r="D8" s="36"/>
      <c r="E8" s="36"/>
      <c r="F8" s="36"/>
      <c r="G8" s="36"/>
      <c r="H8" s="36"/>
      <c r="I8" s="36"/>
      <c r="J8" s="36"/>
      <c r="K8" s="36"/>
      <c r="L8" s="36"/>
      <c r="M8" s="36"/>
      <c r="N8" s="36"/>
      <c r="O8" s="36"/>
      <c r="P8" s="36"/>
      <c r="Q8" s="144">
        <f>+SUM(C9:P9)</f>
        <v>0</v>
      </c>
      <c r="R8" s="144">
        <f t="shared" ref="R8" si="0">+IF(Q8&lt;=50,0,IF(AND(Q8&gt;50,Q8&lt;=75),1,IF(Q8&gt;75,2)))</f>
        <v>0</v>
      </c>
      <c r="S8" s="144" t="e">
        <f>+VLOOKUP(B8,'[1]MATRIZ RIESGOS ANTICORRUPCIÓN'!$C$8:$G$28,4,FALSE)</f>
        <v>#N/A</v>
      </c>
      <c r="T8" s="144" t="e">
        <f t="shared" ref="T8" si="1">+CONCATENATE(S8,R8)</f>
        <v>#N/A</v>
      </c>
      <c r="U8" s="144">
        <f>+VLOOKUP(B8,'EVALUACIÓN DEL RIESGO'!$B$6:$AS$22,41,FALSE)</f>
        <v>5</v>
      </c>
      <c r="V8" s="144" t="str">
        <f t="shared" ref="V8" si="2">+CONCATENATE(U8,R8)</f>
        <v>50</v>
      </c>
      <c r="W8" s="144" t="e">
        <f t="shared" ref="W8" si="3">+VLOOKUP(T8,$AF$10:$AG$26,2,FALSE)</f>
        <v>#N/A</v>
      </c>
      <c r="X8" s="144" t="e">
        <f>+VLOOKUP(W8,'[1]MATRIZ RIESGOS ANTICORRUPCIÓN'!$AA$3:$AB$7,2,FALSE)</f>
        <v>#N/A</v>
      </c>
      <c r="Y8" s="144">
        <f t="shared" ref="Y8" si="4">+VLOOKUP(V8,$AF$31:$AG$39,2,FALSE)</f>
        <v>5</v>
      </c>
      <c r="Z8" s="144" t="str">
        <f>+VLOOKUP(Y8,'[1]MATRIZ RIESGOS ANTICORRUPCIÓN'!$AC$3:$AD$5,2,FALSE)</f>
        <v>MODERADO</v>
      </c>
      <c r="AA8" s="144" t="e">
        <f t="shared" ref="AA8" si="5">+Y8*W8</f>
        <v>#N/A</v>
      </c>
      <c r="AB8" s="153" t="e">
        <f>+VLOOKUP(AA8,'EVALUACIÓN DEL RIESGO'!$AU$10:$AW$20,3,FALSE)</f>
        <v>#N/A</v>
      </c>
      <c r="AC8" s="33"/>
      <c r="AD8" s="33"/>
      <c r="AE8" s="33"/>
      <c r="AF8" s="33"/>
      <c r="AG8" s="33"/>
      <c r="AH8" s="33"/>
    </row>
    <row r="9" spans="1:34" customFormat="1" ht="33.6" customHeight="1" thickTop="1" thickBot="1" x14ac:dyDescent="0.35">
      <c r="A9" s="33"/>
      <c r="B9" s="152"/>
      <c r="C9" s="155">
        <f>+IF(C8="X",15,0)</f>
        <v>0</v>
      </c>
      <c r="D9" s="156"/>
      <c r="E9" s="155">
        <f>+IF(E8="X",5,0)</f>
        <v>0</v>
      </c>
      <c r="F9" s="156"/>
      <c r="G9" s="155">
        <f>+IF(G8="X",15,0)</f>
        <v>0</v>
      </c>
      <c r="H9" s="156"/>
      <c r="I9" s="155">
        <f>+IF(I8="X",10,0)</f>
        <v>0</v>
      </c>
      <c r="J9" s="156"/>
      <c r="K9" s="155">
        <f>+IF(K8="X",15,0)</f>
        <v>0</v>
      </c>
      <c r="L9" s="156"/>
      <c r="M9" s="155">
        <f>+IF(M8="X",10,0)</f>
        <v>0</v>
      </c>
      <c r="N9" s="156"/>
      <c r="O9" s="155">
        <f>+IF(O8="X",30,0)</f>
        <v>0</v>
      </c>
      <c r="P9" s="156"/>
      <c r="Q9" s="145"/>
      <c r="R9" s="145"/>
      <c r="S9" s="145"/>
      <c r="T9" s="145"/>
      <c r="U9" s="145"/>
      <c r="V9" s="145"/>
      <c r="W9" s="145"/>
      <c r="X9" s="145"/>
      <c r="Y9" s="145"/>
      <c r="Z9" s="145"/>
      <c r="AA9" s="145"/>
      <c r="AB9" s="154"/>
      <c r="AC9" s="33"/>
      <c r="AD9" s="157" t="s">
        <v>292</v>
      </c>
      <c r="AE9" s="158"/>
      <c r="AF9" s="158"/>
      <c r="AG9" s="159"/>
      <c r="AH9" s="33"/>
    </row>
    <row r="10" spans="1:34" customFormat="1" ht="35.450000000000003" customHeight="1" thickTop="1" thickBot="1" x14ac:dyDescent="0.35">
      <c r="A10" s="33"/>
      <c r="B10" s="151" t="str">
        <f>+'EVALUACIÓN DEL RIESGO'!B8</f>
        <v>Decisiones ajustadas a intereses particulares para realizar actividades no previstas como prioritarias o programadas.</v>
      </c>
      <c r="C10" s="36"/>
      <c r="D10" s="36"/>
      <c r="E10" s="36"/>
      <c r="F10" s="36"/>
      <c r="G10" s="36"/>
      <c r="H10" s="36"/>
      <c r="I10" s="36"/>
      <c r="J10" s="36"/>
      <c r="K10" s="36"/>
      <c r="L10" s="36"/>
      <c r="M10" s="36"/>
      <c r="N10" s="36"/>
      <c r="O10" s="36"/>
      <c r="P10" s="36"/>
      <c r="Q10" s="144">
        <f>+SUM(C11:P11)</f>
        <v>0</v>
      </c>
      <c r="R10" s="144">
        <f t="shared" ref="R10" si="6">+IF(Q10&lt;=50,0,IF(AND(Q10&gt;50,Q10&lt;=75),1,IF(Q10&gt;75,2)))</f>
        <v>0</v>
      </c>
      <c r="S10" s="144" t="e">
        <f>+VLOOKUP(B10,'[1]MATRIZ RIESGOS ANTICORRUPCIÓN'!$C$8:$G$28,4,FALSE)</f>
        <v>#N/A</v>
      </c>
      <c r="T10" s="144" t="e">
        <f t="shared" ref="T10" si="7">+CONCATENATE(S10,R10)</f>
        <v>#N/A</v>
      </c>
      <c r="U10" s="144">
        <f>+VLOOKUP(B10,'EVALUACIÓN DEL RIESGO'!$B$6:$AS$22,41,FALSE)</f>
        <v>5</v>
      </c>
      <c r="V10" s="144" t="str">
        <f t="shared" ref="V10" si="8">+CONCATENATE(U10,R10)</f>
        <v>50</v>
      </c>
      <c r="W10" s="144" t="e">
        <f t="shared" ref="W10" si="9">+VLOOKUP(T10,$AF$10:$AG$26,2,FALSE)</f>
        <v>#N/A</v>
      </c>
      <c r="X10" s="144" t="e">
        <f>+VLOOKUP(W10,'[1]MATRIZ RIESGOS ANTICORRUPCIÓN'!$AA$3:$AB$7,2,FALSE)</f>
        <v>#N/A</v>
      </c>
      <c r="Y10" s="144">
        <f t="shared" ref="Y10" si="10">+VLOOKUP(V10,$AF$31:$AG$39,2,FALSE)</f>
        <v>5</v>
      </c>
      <c r="Z10" s="144" t="str">
        <f>+VLOOKUP(Y10,'[1]MATRIZ RIESGOS ANTICORRUPCIÓN'!$AC$3:$AD$5,2,FALSE)</f>
        <v>MODERADO</v>
      </c>
      <c r="AA10" s="144" t="e">
        <f t="shared" ref="AA10" si="11">+Y10*W10</f>
        <v>#N/A</v>
      </c>
      <c r="AB10" s="153" t="e">
        <f>+VLOOKUP(AA10,'EVALUACIÓN DEL RIESGO'!$AU$10:$AW$20,3,FALSE)</f>
        <v>#N/A</v>
      </c>
      <c r="AC10" s="33"/>
      <c r="AD10" s="149" t="s">
        <v>34</v>
      </c>
      <c r="AE10" s="146" t="s">
        <v>293</v>
      </c>
      <c r="AF10" s="146" t="s">
        <v>294</v>
      </c>
      <c r="AG10" s="146" t="s">
        <v>295</v>
      </c>
      <c r="AH10" s="33"/>
    </row>
    <row r="11" spans="1:34" customFormat="1" ht="21.75" customHeight="1" thickTop="1" thickBot="1" x14ac:dyDescent="0.35">
      <c r="A11" s="33"/>
      <c r="B11" s="152"/>
      <c r="C11" s="155">
        <f>+IF(C10="X",15,0)</f>
        <v>0</v>
      </c>
      <c r="D11" s="156"/>
      <c r="E11" s="155">
        <f>+IF(E10="X",5,0)</f>
        <v>0</v>
      </c>
      <c r="F11" s="156"/>
      <c r="G11" s="155">
        <f>+IF(G10="X",15,0)</f>
        <v>0</v>
      </c>
      <c r="H11" s="156"/>
      <c r="I11" s="155">
        <f>+IF(I10="X",10,0)</f>
        <v>0</v>
      </c>
      <c r="J11" s="156"/>
      <c r="K11" s="155">
        <f>+IF(K10="X",15,0)</f>
        <v>0</v>
      </c>
      <c r="L11" s="156"/>
      <c r="M11" s="155">
        <f>+IF(M10="X",10,0)</f>
        <v>0</v>
      </c>
      <c r="N11" s="156"/>
      <c r="O11" s="155">
        <f>+IF(O10="X",30,0)</f>
        <v>0</v>
      </c>
      <c r="P11" s="156"/>
      <c r="Q11" s="145"/>
      <c r="R11" s="145"/>
      <c r="S11" s="145"/>
      <c r="T11" s="145"/>
      <c r="U11" s="145"/>
      <c r="V11" s="145"/>
      <c r="W11" s="145"/>
      <c r="X11" s="145"/>
      <c r="Y11" s="145"/>
      <c r="Z11" s="145"/>
      <c r="AA11" s="145"/>
      <c r="AB11" s="154"/>
      <c r="AC11" s="33"/>
      <c r="AD11" s="150"/>
      <c r="AE11" s="147"/>
      <c r="AF11" s="147"/>
      <c r="AG11" s="147"/>
      <c r="AH11" s="33"/>
    </row>
    <row r="12" spans="1:34" customFormat="1" ht="33" customHeight="1" thickTop="1" thickBot="1" x14ac:dyDescent="0.35">
      <c r="A12" s="33"/>
      <c r="B12" s="151" t="str">
        <f>+'EVALUACIÓN DEL RIESGO'!B9</f>
        <v>Procedimientos adelantados fuera de la normatividad aplicable</v>
      </c>
      <c r="C12" s="36"/>
      <c r="D12" s="36"/>
      <c r="E12" s="36"/>
      <c r="F12" s="36"/>
      <c r="G12" s="36"/>
      <c r="H12" s="36"/>
      <c r="I12" s="36"/>
      <c r="J12" s="36"/>
      <c r="K12" s="36"/>
      <c r="L12" s="36"/>
      <c r="M12" s="36"/>
      <c r="N12" s="36"/>
      <c r="O12" s="36"/>
      <c r="P12" s="36"/>
      <c r="Q12" s="144">
        <f>+SUM(C13:P13)</f>
        <v>0</v>
      </c>
      <c r="R12" s="144">
        <f t="shared" ref="R12" si="12">+IF(Q12&lt;=50,0,IF(AND(Q12&gt;50,Q12&lt;=75),1,IF(Q12&gt;75,2)))</f>
        <v>0</v>
      </c>
      <c r="S12" s="144" t="e">
        <f>+VLOOKUP(B12,'[1]MATRIZ RIESGOS ANTICORRUPCIÓN'!$C$8:$G$28,4,FALSE)</f>
        <v>#N/A</v>
      </c>
      <c r="T12" s="144" t="e">
        <f t="shared" ref="T12" si="13">+CONCATENATE(S12,R12)</f>
        <v>#N/A</v>
      </c>
      <c r="U12" s="144">
        <f>+VLOOKUP(B12,'EVALUACIÓN DEL RIESGO'!$B$6:$AS$22,41,FALSE)</f>
        <v>5</v>
      </c>
      <c r="V12" s="144" t="str">
        <f t="shared" ref="V12" si="14">+CONCATENATE(U12,R12)</f>
        <v>50</v>
      </c>
      <c r="W12" s="144" t="e">
        <f t="shared" ref="W12" si="15">+VLOOKUP(T12,$AF$10:$AG$26,2,FALSE)</f>
        <v>#N/A</v>
      </c>
      <c r="X12" s="144" t="e">
        <f>+VLOOKUP(W12,'[1]MATRIZ RIESGOS ANTICORRUPCIÓN'!$AA$3:$AB$7,2,FALSE)</f>
        <v>#N/A</v>
      </c>
      <c r="Y12" s="144">
        <f t="shared" ref="Y12" si="16">+VLOOKUP(V12,$AF$31:$AG$39,2,FALSE)</f>
        <v>5</v>
      </c>
      <c r="Z12" s="144" t="str">
        <f>+VLOOKUP(Y12,'[1]MATRIZ RIESGOS ANTICORRUPCIÓN'!$AC$3:$AD$5,2,FALSE)</f>
        <v>MODERADO</v>
      </c>
      <c r="AA12" s="144" t="e">
        <f t="shared" ref="AA12" si="17">+Y12*W12</f>
        <v>#N/A</v>
      </c>
      <c r="AB12" s="153" t="e">
        <f>+VLOOKUP(AA12,'EVALUACIÓN DEL RIESGO'!$AU$10:$AW$20,3,FALSE)</f>
        <v>#N/A</v>
      </c>
      <c r="AC12" s="33"/>
      <c r="AD12" s="39">
        <v>1</v>
      </c>
      <c r="AE12" s="39">
        <v>0</v>
      </c>
      <c r="AF12" s="39" t="str">
        <f>+CONCATENATE(AD12,AE12)</f>
        <v>10</v>
      </c>
      <c r="AG12" s="39">
        <v>1</v>
      </c>
      <c r="AH12" s="33"/>
    </row>
    <row r="13" spans="1:34" customFormat="1" ht="21.75" customHeight="1" thickTop="1" thickBot="1" x14ac:dyDescent="0.35">
      <c r="A13" s="33"/>
      <c r="B13" s="152"/>
      <c r="C13" s="155">
        <f>+IF(C12="X",15,0)</f>
        <v>0</v>
      </c>
      <c r="D13" s="156"/>
      <c r="E13" s="155">
        <f>+IF(E12="X",5,0)</f>
        <v>0</v>
      </c>
      <c r="F13" s="156"/>
      <c r="G13" s="155" t="b">
        <f>+IF(G12="X",15,IF(H12="X",10))</f>
        <v>0</v>
      </c>
      <c r="H13" s="156"/>
      <c r="I13" s="155">
        <f>+IF(I12="X",10,0)</f>
        <v>0</v>
      </c>
      <c r="J13" s="156"/>
      <c r="K13" s="155">
        <f>+IF(K12="X",15,0)</f>
        <v>0</v>
      </c>
      <c r="L13" s="156"/>
      <c r="M13" s="155">
        <f>+IF(M12="X",10,0)</f>
        <v>0</v>
      </c>
      <c r="N13" s="156"/>
      <c r="O13" s="155">
        <f>+IF(O12="X",30,0)</f>
        <v>0</v>
      </c>
      <c r="P13" s="156"/>
      <c r="Q13" s="145"/>
      <c r="R13" s="145"/>
      <c r="S13" s="145"/>
      <c r="T13" s="145"/>
      <c r="U13" s="145"/>
      <c r="V13" s="145"/>
      <c r="W13" s="145"/>
      <c r="X13" s="145"/>
      <c r="Y13" s="145"/>
      <c r="Z13" s="145"/>
      <c r="AA13" s="145"/>
      <c r="AB13" s="154"/>
      <c r="AC13" s="33"/>
      <c r="AD13" s="39">
        <v>1</v>
      </c>
      <c r="AE13" s="39">
        <v>1</v>
      </c>
      <c r="AF13" s="39" t="str">
        <f t="shared" ref="AF13:AF26" si="18">+CONCATENATE(AD13,AE13)</f>
        <v>11</v>
      </c>
      <c r="AG13" s="39">
        <v>1</v>
      </c>
      <c r="AH13" s="33"/>
    </row>
    <row r="14" spans="1:34" customFormat="1" ht="46.15" customHeight="1" thickTop="1" thickBot="1" x14ac:dyDescent="0.35">
      <c r="A14" s="33"/>
      <c r="B14" s="151" t="e">
        <f>+'EVALUACIÓN DEL RIESGO'!B10</f>
        <v>#REF!</v>
      </c>
      <c r="C14" s="36"/>
      <c r="D14" s="36"/>
      <c r="E14" s="36"/>
      <c r="F14" s="36"/>
      <c r="G14" s="36"/>
      <c r="H14" s="36"/>
      <c r="I14" s="36"/>
      <c r="J14" s="36"/>
      <c r="K14" s="36"/>
      <c r="L14" s="36"/>
      <c r="M14" s="36"/>
      <c r="N14" s="36"/>
      <c r="O14" s="36"/>
      <c r="P14" s="36"/>
      <c r="Q14" s="144">
        <f>+SUM(C15:P15)</f>
        <v>0</v>
      </c>
      <c r="R14" s="144">
        <f t="shared" ref="R14" si="19">+IF(Q14&lt;=50,0,IF(AND(Q14&gt;50,Q14&lt;=75),1,IF(Q14&gt;75,2)))</f>
        <v>0</v>
      </c>
      <c r="S14" s="144" t="e">
        <f>+VLOOKUP(B14,'[1]MATRIZ RIESGOS ANTICORRUPCIÓN'!$C$8:$G$28,4,FALSE)</f>
        <v>#REF!</v>
      </c>
      <c r="T14" s="144" t="e">
        <f t="shared" ref="T14" si="20">+CONCATENATE(S14,R14)</f>
        <v>#REF!</v>
      </c>
      <c r="U14" s="144" t="e">
        <f>+VLOOKUP(B14,'EVALUACIÓN DEL RIESGO'!$B$6:$AS$22,41,FALSE)</f>
        <v>#REF!</v>
      </c>
      <c r="V14" s="144" t="e">
        <f t="shared" ref="V14" si="21">+CONCATENATE(U14,R14)</f>
        <v>#REF!</v>
      </c>
      <c r="W14" s="144" t="e">
        <f t="shared" ref="W14" si="22">+VLOOKUP(T14,$AF$10:$AG$26,2,FALSE)</f>
        <v>#REF!</v>
      </c>
      <c r="X14" s="144" t="e">
        <f>+VLOOKUP(W14,'[1]MATRIZ RIESGOS ANTICORRUPCIÓN'!$AA$3:$AB$7,2,FALSE)</f>
        <v>#REF!</v>
      </c>
      <c r="Y14" s="144" t="e">
        <f t="shared" ref="Y14" si="23">+VLOOKUP(V14,$AF$31:$AG$39,2,FALSE)</f>
        <v>#REF!</v>
      </c>
      <c r="Z14" s="144" t="e">
        <f>+VLOOKUP(Y14,'[1]MATRIZ RIESGOS ANTICORRUPCIÓN'!$AC$3:$AD$5,2,FALSE)</f>
        <v>#REF!</v>
      </c>
      <c r="AA14" s="144" t="e">
        <f t="shared" ref="AA14" si="24">+Y14*W14</f>
        <v>#REF!</v>
      </c>
      <c r="AB14" s="153" t="e">
        <f>+VLOOKUP(AA14,'EVALUACIÓN DEL RIESGO'!$AU$10:$AW$20,3,FALSE)</f>
        <v>#REF!</v>
      </c>
      <c r="AC14" s="33"/>
      <c r="AD14" s="39">
        <v>1</v>
      </c>
      <c r="AE14" s="39">
        <v>2</v>
      </c>
      <c r="AF14" s="39" t="str">
        <f t="shared" si="18"/>
        <v>12</v>
      </c>
      <c r="AG14" s="39">
        <v>1</v>
      </c>
      <c r="AH14" s="33"/>
    </row>
    <row r="15" spans="1:34" customFormat="1" ht="42" customHeight="1" thickTop="1" thickBot="1" x14ac:dyDescent="0.35">
      <c r="A15" s="33"/>
      <c r="B15" s="152"/>
      <c r="C15" s="155">
        <f>+IF(C14="X",15,0)</f>
        <v>0</v>
      </c>
      <c r="D15" s="156"/>
      <c r="E15" s="155">
        <f>+IF(E14="X",5,0)</f>
        <v>0</v>
      </c>
      <c r="F15" s="156"/>
      <c r="G15" s="155">
        <f>+IF(G14="X",15,0)</f>
        <v>0</v>
      </c>
      <c r="H15" s="156"/>
      <c r="I15" s="155">
        <f>+IF(I14="X",10,0)</f>
        <v>0</v>
      </c>
      <c r="J15" s="156"/>
      <c r="K15" s="155">
        <f>+IF(K14="X",15,0)</f>
        <v>0</v>
      </c>
      <c r="L15" s="156"/>
      <c r="M15" s="155">
        <f>+IF(M14="X",10,0)</f>
        <v>0</v>
      </c>
      <c r="N15" s="156"/>
      <c r="O15" s="155">
        <f>+IF(O14="X",30,0)</f>
        <v>0</v>
      </c>
      <c r="P15" s="156"/>
      <c r="Q15" s="145"/>
      <c r="R15" s="145"/>
      <c r="S15" s="145"/>
      <c r="T15" s="145"/>
      <c r="U15" s="145"/>
      <c r="V15" s="145"/>
      <c r="W15" s="145"/>
      <c r="X15" s="145"/>
      <c r="Y15" s="145"/>
      <c r="Z15" s="145"/>
      <c r="AA15" s="145"/>
      <c r="AB15" s="154"/>
      <c r="AC15" s="33"/>
      <c r="AD15" s="39">
        <v>2</v>
      </c>
      <c r="AE15" s="39">
        <v>0</v>
      </c>
      <c r="AF15" s="39" t="str">
        <f t="shared" si="18"/>
        <v>20</v>
      </c>
      <c r="AG15" s="39">
        <v>2</v>
      </c>
      <c r="AH15" s="33"/>
    </row>
    <row r="16" spans="1:34" customFormat="1" ht="35.450000000000003" customHeight="1" thickTop="1" thickBot="1" x14ac:dyDescent="0.35">
      <c r="A16" s="33"/>
      <c r="B16" s="151" t="str">
        <f>+'EVALUACIÓN DEL RIESGO'!B11</f>
        <v>Adquisición de bienes y/o servicios en condiciones poco favorables para la compañía</v>
      </c>
      <c r="C16" s="36"/>
      <c r="D16" s="36"/>
      <c r="E16" s="36"/>
      <c r="F16" s="36"/>
      <c r="G16" s="36"/>
      <c r="H16" s="36"/>
      <c r="I16" s="36"/>
      <c r="J16" s="36"/>
      <c r="K16" s="36"/>
      <c r="L16" s="36"/>
      <c r="M16" s="36"/>
      <c r="N16" s="36"/>
      <c r="O16" s="36"/>
      <c r="P16" s="36"/>
      <c r="Q16" s="144">
        <f>+SUM(C17:P17)</f>
        <v>0</v>
      </c>
      <c r="R16" s="144">
        <f t="shared" ref="R16" si="25">+IF(Q16&lt;=50,0,IF(AND(Q16&gt;50,Q16&lt;=75),1,IF(Q16&gt;75,2)))</f>
        <v>0</v>
      </c>
      <c r="S16" s="144" t="e">
        <f>+VLOOKUP(B16,'[1]MATRIZ RIESGOS ANTICORRUPCIÓN'!$C$8:$G$28,4,FALSE)</f>
        <v>#N/A</v>
      </c>
      <c r="T16" s="144" t="e">
        <f t="shared" ref="T16" si="26">+CONCATENATE(S16,R16)</f>
        <v>#N/A</v>
      </c>
      <c r="U16" s="144">
        <f>+VLOOKUP(B16,'EVALUACIÓN DEL RIESGO'!$B$6:$AS$22,41,FALSE)</f>
        <v>5</v>
      </c>
      <c r="V16" s="144" t="str">
        <f t="shared" ref="V16" si="27">+CONCATENATE(U16,R16)</f>
        <v>50</v>
      </c>
      <c r="W16" s="144" t="e">
        <f t="shared" ref="W16" si="28">+VLOOKUP(T16,$AF$10:$AG$26,2,FALSE)</f>
        <v>#N/A</v>
      </c>
      <c r="X16" s="144" t="e">
        <f>+VLOOKUP(W16,'[1]MATRIZ RIESGOS ANTICORRUPCIÓN'!$AA$3:$AB$7,2,FALSE)</f>
        <v>#N/A</v>
      </c>
      <c r="Y16" s="144">
        <f t="shared" ref="Y16" si="29">+VLOOKUP(V16,$AF$31:$AG$39,2,FALSE)</f>
        <v>5</v>
      </c>
      <c r="Z16" s="144" t="str">
        <f>+VLOOKUP(Y16,'[1]MATRIZ RIESGOS ANTICORRUPCIÓN'!$AC$3:$AD$5,2,FALSE)</f>
        <v>MODERADO</v>
      </c>
      <c r="AA16" s="144" t="e">
        <f t="shared" ref="AA16" si="30">+Y16*W16</f>
        <v>#N/A</v>
      </c>
      <c r="AB16" s="153" t="e">
        <f>+VLOOKUP(AA16,'EVALUACIÓN DEL RIESGO'!$AU$10:$AW$20,3,FALSE)</f>
        <v>#N/A</v>
      </c>
      <c r="AC16" s="33"/>
      <c r="AD16" s="39">
        <v>2</v>
      </c>
      <c r="AE16" s="39">
        <v>1</v>
      </c>
      <c r="AF16" s="39" t="str">
        <f t="shared" si="18"/>
        <v>21</v>
      </c>
      <c r="AG16" s="39">
        <v>1</v>
      </c>
      <c r="AH16" s="33"/>
    </row>
    <row r="17" spans="1:34" customFormat="1" ht="33" customHeight="1" thickTop="1" thickBot="1" x14ac:dyDescent="0.35">
      <c r="A17" s="33"/>
      <c r="B17" s="152"/>
      <c r="C17" s="155">
        <f>+IF(C16="X",15,0)</f>
        <v>0</v>
      </c>
      <c r="D17" s="156"/>
      <c r="E17" s="155">
        <f>+IF(E16="X",5,0)</f>
        <v>0</v>
      </c>
      <c r="F17" s="156"/>
      <c r="G17" s="155">
        <f>+IF(G16="X",15,0)</f>
        <v>0</v>
      </c>
      <c r="H17" s="156"/>
      <c r="I17" s="155">
        <f>+IF(I16="X",10,0)</f>
        <v>0</v>
      </c>
      <c r="J17" s="156"/>
      <c r="K17" s="155">
        <f>+IF(K16="X",15,0)</f>
        <v>0</v>
      </c>
      <c r="L17" s="156"/>
      <c r="M17" s="155">
        <f>+IF(M16="X",10,0)</f>
        <v>0</v>
      </c>
      <c r="N17" s="156"/>
      <c r="O17" s="155">
        <f>+IF(O16="X",30,0)</f>
        <v>0</v>
      </c>
      <c r="P17" s="156"/>
      <c r="Q17" s="145"/>
      <c r="R17" s="145"/>
      <c r="S17" s="145"/>
      <c r="T17" s="145"/>
      <c r="U17" s="145"/>
      <c r="V17" s="145"/>
      <c r="W17" s="145"/>
      <c r="X17" s="145"/>
      <c r="Y17" s="145"/>
      <c r="Z17" s="145"/>
      <c r="AA17" s="145"/>
      <c r="AB17" s="154"/>
      <c r="AC17" s="33"/>
      <c r="AD17" s="39">
        <v>2</v>
      </c>
      <c r="AE17" s="39">
        <v>2</v>
      </c>
      <c r="AF17" s="39" t="str">
        <f t="shared" si="18"/>
        <v>22</v>
      </c>
      <c r="AG17" s="39">
        <v>1</v>
      </c>
      <c r="AH17" s="33"/>
    </row>
    <row r="18" spans="1:34" customFormat="1" ht="37.9" customHeight="1" thickTop="1" thickBot="1" x14ac:dyDescent="0.35">
      <c r="A18" s="33"/>
      <c r="B18" s="151" t="str">
        <f>+'EVALUACIÓN DEL RIESGO'!B12</f>
        <v>Manipular la información financiera para afectar los ingresos o gastos de la compañía.</v>
      </c>
      <c r="C18" s="36"/>
      <c r="D18" s="36"/>
      <c r="E18" s="36"/>
      <c r="F18" s="36"/>
      <c r="G18" s="36"/>
      <c r="H18" s="36"/>
      <c r="I18" s="36"/>
      <c r="J18" s="36"/>
      <c r="K18" s="36"/>
      <c r="L18" s="36"/>
      <c r="M18" s="36"/>
      <c r="N18" s="36"/>
      <c r="O18" s="36"/>
      <c r="P18" s="36"/>
      <c r="Q18" s="144">
        <f>+SUM(C19:P19)</f>
        <v>0</v>
      </c>
      <c r="R18" s="144">
        <f t="shared" ref="R18" si="31">+IF(Q18&lt;=50,0,IF(AND(Q18&gt;50,Q18&lt;=75),1,IF(Q18&gt;75,2)))</f>
        <v>0</v>
      </c>
      <c r="S18" s="144" t="e">
        <f>+VLOOKUP(B18,'[1]MATRIZ RIESGOS ANTICORRUPCIÓN'!$C$8:$G$28,4,FALSE)</f>
        <v>#N/A</v>
      </c>
      <c r="T18" s="144" t="e">
        <f t="shared" ref="T18" si="32">+CONCATENATE(S18,R18)</f>
        <v>#N/A</v>
      </c>
      <c r="U18" s="144">
        <f>+VLOOKUP(B18,'EVALUACIÓN DEL RIESGO'!$B$6:$AS$22,41,FALSE)</f>
        <v>5</v>
      </c>
      <c r="V18" s="144" t="str">
        <f t="shared" ref="V18" si="33">+CONCATENATE(U18,R18)</f>
        <v>50</v>
      </c>
      <c r="W18" s="144" t="e">
        <f t="shared" ref="W18" si="34">+VLOOKUP(T18,$AF$10:$AG$26,2,FALSE)</f>
        <v>#N/A</v>
      </c>
      <c r="X18" s="144" t="e">
        <f>+VLOOKUP(W18,'[1]MATRIZ RIESGOS ANTICORRUPCIÓN'!$AA$3:$AB$7,2,FALSE)</f>
        <v>#N/A</v>
      </c>
      <c r="Y18" s="144">
        <f t="shared" ref="Y18" si="35">+VLOOKUP(V18,$AF$31:$AG$39,2,FALSE)</f>
        <v>5</v>
      </c>
      <c r="Z18" s="144" t="str">
        <f>+VLOOKUP(Y18,'[1]MATRIZ RIESGOS ANTICORRUPCIÓN'!$AC$3:$AD$5,2,FALSE)</f>
        <v>MODERADO</v>
      </c>
      <c r="AA18" s="144" t="e">
        <f t="shared" ref="AA18" si="36">+Y18*W18</f>
        <v>#N/A</v>
      </c>
      <c r="AB18" s="153" t="e">
        <f>+VLOOKUP(AA18,'EVALUACIÓN DEL RIESGO'!$AU$10:$AW$20,3,FALSE)</f>
        <v>#N/A</v>
      </c>
      <c r="AC18" s="33"/>
      <c r="AD18" s="39">
        <v>3</v>
      </c>
      <c r="AE18" s="39">
        <v>0</v>
      </c>
      <c r="AF18" s="39" t="str">
        <f t="shared" si="18"/>
        <v>30</v>
      </c>
      <c r="AG18" s="39">
        <v>3</v>
      </c>
      <c r="AH18" s="33"/>
    </row>
    <row r="19" spans="1:34" customFormat="1" ht="34.9" customHeight="1" thickTop="1" thickBot="1" x14ac:dyDescent="0.35">
      <c r="A19" s="33"/>
      <c r="B19" s="152"/>
      <c r="C19" s="155">
        <f>+IF(C18="X",15,0)</f>
        <v>0</v>
      </c>
      <c r="D19" s="156"/>
      <c r="E19" s="155">
        <f>+IF(E18="X",5,0)</f>
        <v>0</v>
      </c>
      <c r="F19" s="156"/>
      <c r="G19" s="155">
        <f>+IF(G18="X",15,0)</f>
        <v>0</v>
      </c>
      <c r="H19" s="156"/>
      <c r="I19" s="155">
        <f>+IF(I18="X",10,0)</f>
        <v>0</v>
      </c>
      <c r="J19" s="156"/>
      <c r="K19" s="155">
        <f>+IF(K18="X",15,0)</f>
        <v>0</v>
      </c>
      <c r="L19" s="156"/>
      <c r="M19" s="155">
        <f>+IF(M18="X",10,0)</f>
        <v>0</v>
      </c>
      <c r="N19" s="156"/>
      <c r="O19" s="155">
        <f>+IF(O18="X",30,0)</f>
        <v>0</v>
      </c>
      <c r="P19" s="156"/>
      <c r="Q19" s="145"/>
      <c r="R19" s="145"/>
      <c r="S19" s="145"/>
      <c r="T19" s="145"/>
      <c r="U19" s="145"/>
      <c r="V19" s="145"/>
      <c r="W19" s="145"/>
      <c r="X19" s="145"/>
      <c r="Y19" s="145"/>
      <c r="Z19" s="145"/>
      <c r="AA19" s="145"/>
      <c r="AB19" s="154"/>
      <c r="AC19" s="33"/>
      <c r="AD19" s="39">
        <v>3</v>
      </c>
      <c r="AE19" s="39">
        <v>1</v>
      </c>
      <c r="AF19" s="39" t="str">
        <f t="shared" si="18"/>
        <v>31</v>
      </c>
      <c r="AG19" s="39">
        <v>2</v>
      </c>
      <c r="AH19" s="33"/>
    </row>
    <row r="20" spans="1:34" customFormat="1" ht="59.45" customHeight="1" thickTop="1" thickBot="1" x14ac:dyDescent="0.35">
      <c r="A20" s="33"/>
      <c r="B20" s="151" t="str">
        <f>+'EVALUACIÓN DEL RIESGO'!B13</f>
        <v>Cobro por trámite anticipado de pago de facturas no programadas</v>
      </c>
      <c r="C20" s="36"/>
      <c r="D20" s="36"/>
      <c r="E20" s="36"/>
      <c r="F20" s="36"/>
      <c r="G20" s="36"/>
      <c r="H20" s="36"/>
      <c r="I20" s="36"/>
      <c r="J20" s="36"/>
      <c r="K20" s="36"/>
      <c r="L20" s="36"/>
      <c r="M20" s="36"/>
      <c r="N20" s="36"/>
      <c r="O20" s="36"/>
      <c r="P20" s="36"/>
      <c r="Q20" s="144">
        <f>+SUM(C21:P21)</f>
        <v>0</v>
      </c>
      <c r="R20" s="144">
        <f t="shared" ref="R20" si="37">+IF(Q20&lt;=50,0,IF(AND(Q20&gt;50,Q20&lt;=75),1,IF(Q20&gt;75,2)))</f>
        <v>0</v>
      </c>
      <c r="S20" s="40" t="e">
        <f>+VLOOKUP(B20,'[1]MATRIZ RIESGOS ANTICORRUPCIÓN'!$C$8:$G$28,4,FALSE)</f>
        <v>#N/A</v>
      </c>
      <c r="T20" s="40" t="e">
        <f t="shared" ref="T20" si="38">+CONCATENATE(S20,R20)</f>
        <v>#N/A</v>
      </c>
      <c r="U20" s="40">
        <f>+VLOOKUP(B20,'EVALUACIÓN DEL RIESGO'!$B$6:$AS$22,41,FALSE)</f>
        <v>5</v>
      </c>
      <c r="V20" s="40" t="str">
        <f t="shared" ref="V20" si="39">+CONCATENATE(U20,R20)</f>
        <v>50</v>
      </c>
      <c r="W20" s="40" t="e">
        <f t="shared" ref="W20" si="40">+VLOOKUP(T20,$AF$10:$AG$26,2,FALSE)</f>
        <v>#N/A</v>
      </c>
      <c r="X20" s="144" t="e">
        <f>+VLOOKUP(W20,'[1]MATRIZ RIESGOS ANTICORRUPCIÓN'!$AA$3:$AB$7,2,FALSE)</f>
        <v>#N/A</v>
      </c>
      <c r="Y20" s="40">
        <f t="shared" ref="Y20" si="41">+VLOOKUP(V20,$AF$31:$AG$39,2,FALSE)</f>
        <v>5</v>
      </c>
      <c r="Z20" s="144" t="str">
        <f>+VLOOKUP(Y20,'[1]MATRIZ RIESGOS ANTICORRUPCIÓN'!$AC$3:$AD$5,2,FALSE)</f>
        <v>MODERADO</v>
      </c>
      <c r="AA20" s="40" t="e">
        <f t="shared" ref="AA20" si="42">+Y20*W20</f>
        <v>#N/A</v>
      </c>
      <c r="AB20" s="153" t="e">
        <f>+VLOOKUP(AA20,'EVALUACIÓN DEL RIESGO'!$AU$10:$AW$20,3,FALSE)</f>
        <v>#N/A</v>
      </c>
      <c r="AC20" s="33"/>
      <c r="AD20" s="39">
        <v>3</v>
      </c>
      <c r="AE20" s="39">
        <v>2</v>
      </c>
      <c r="AF20" s="39" t="str">
        <f t="shared" si="18"/>
        <v>32</v>
      </c>
      <c r="AG20" s="39">
        <v>1</v>
      </c>
      <c r="AH20" s="33"/>
    </row>
    <row r="21" spans="1:34" customFormat="1" ht="46.15" customHeight="1" thickTop="1" thickBot="1" x14ac:dyDescent="0.35">
      <c r="A21" s="33"/>
      <c r="B21" s="152"/>
      <c r="C21" s="155">
        <f>+IF(C20="X",15,0)</f>
        <v>0</v>
      </c>
      <c r="D21" s="156"/>
      <c r="E21" s="155">
        <f>+IF(E20="X",5,0)</f>
        <v>0</v>
      </c>
      <c r="F21" s="156"/>
      <c r="G21" s="155">
        <f>+IF(G20="X",15,0)</f>
        <v>0</v>
      </c>
      <c r="H21" s="156"/>
      <c r="I21" s="155">
        <f>+IF(I20="X",10,0)</f>
        <v>0</v>
      </c>
      <c r="J21" s="156"/>
      <c r="K21" s="155">
        <f>+IF(K20="X",15,0)</f>
        <v>0</v>
      </c>
      <c r="L21" s="156"/>
      <c r="M21" s="155">
        <f>+IF(M20="X",10,0)</f>
        <v>0</v>
      </c>
      <c r="N21" s="156"/>
      <c r="O21" s="155">
        <f>+IF(O20="X",30,0)</f>
        <v>0</v>
      </c>
      <c r="P21" s="156"/>
      <c r="Q21" s="145"/>
      <c r="R21" s="145"/>
      <c r="S21" s="41"/>
      <c r="T21" s="41"/>
      <c r="U21" s="41"/>
      <c r="V21" s="41"/>
      <c r="W21" s="41"/>
      <c r="X21" s="145"/>
      <c r="Y21" s="41"/>
      <c r="Z21" s="145"/>
      <c r="AA21" s="41"/>
      <c r="AB21" s="154"/>
      <c r="AC21" s="33"/>
      <c r="AD21" s="39">
        <v>4</v>
      </c>
      <c r="AE21" s="39">
        <v>0</v>
      </c>
      <c r="AF21" s="39" t="str">
        <f t="shared" si="18"/>
        <v>40</v>
      </c>
      <c r="AG21" s="39">
        <v>4</v>
      </c>
      <c r="AH21" s="33"/>
    </row>
    <row r="22" spans="1:34" customFormat="1" ht="21.75" customHeight="1" thickTop="1" thickBot="1" x14ac:dyDescent="0.35">
      <c r="A22" s="33"/>
      <c r="B22" s="151" t="str">
        <f>+'EVALUACIÓN DEL RIESGO'!B14</f>
        <v>Divulgación de información confidencial y/o uso indebido en el manejo de los expedientes (hojas de vida, archivos, documentos entrantes y salientes)</v>
      </c>
      <c r="C22" s="36"/>
      <c r="D22" s="36"/>
      <c r="E22" s="36"/>
      <c r="F22" s="36"/>
      <c r="G22" s="36"/>
      <c r="H22" s="36"/>
      <c r="I22" s="36"/>
      <c r="J22" s="36"/>
      <c r="K22" s="36"/>
      <c r="L22" s="36"/>
      <c r="M22" s="36"/>
      <c r="N22" s="36"/>
      <c r="O22" s="36"/>
      <c r="P22" s="36"/>
      <c r="Q22" s="144">
        <f>+SUM(C23:P23)</f>
        <v>0</v>
      </c>
      <c r="R22" s="144">
        <f t="shared" ref="R22" si="43">+IF(Q22&lt;=50,0,IF(AND(Q22&gt;50,Q22&lt;=75),1,IF(Q22&gt;75,2)))</f>
        <v>0</v>
      </c>
      <c r="S22" s="40" t="e">
        <f>+VLOOKUP(B22,'[1]MATRIZ RIESGOS ANTICORRUPCIÓN'!$C$8:$G$28,4,FALSE)</f>
        <v>#N/A</v>
      </c>
      <c r="T22" s="40" t="e">
        <f t="shared" ref="T22" si="44">+CONCATENATE(S22,R22)</f>
        <v>#N/A</v>
      </c>
      <c r="U22" s="40">
        <f>+VLOOKUP(B22,'EVALUACIÓN DEL RIESGO'!$B$6:$AS$22,41,FALSE)</f>
        <v>5</v>
      </c>
      <c r="V22" s="40" t="str">
        <f t="shared" ref="V22" si="45">+CONCATENATE(U22,R22)</f>
        <v>50</v>
      </c>
      <c r="W22" s="40" t="e">
        <f t="shared" ref="W22" si="46">+VLOOKUP(T22,$AF$10:$AG$26,2,FALSE)</f>
        <v>#N/A</v>
      </c>
      <c r="X22" s="144" t="e">
        <f>+VLOOKUP(W22,'[1]MATRIZ RIESGOS ANTICORRUPCIÓN'!$AA$3:$AB$7,2,FALSE)</f>
        <v>#N/A</v>
      </c>
      <c r="Y22" s="40">
        <f t="shared" ref="Y22" si="47">+VLOOKUP(V22,$AF$31:$AG$39,2,FALSE)</f>
        <v>5</v>
      </c>
      <c r="Z22" s="144" t="str">
        <f>+VLOOKUP(Y22,'[1]MATRIZ RIESGOS ANTICORRUPCIÓN'!$AC$3:$AD$5,2,FALSE)</f>
        <v>MODERADO</v>
      </c>
      <c r="AA22" s="40" t="e">
        <f t="shared" ref="AA22" si="48">+Y22*W22</f>
        <v>#N/A</v>
      </c>
      <c r="AB22" s="153" t="e">
        <f>+VLOOKUP(AA22,'EVALUACIÓN DEL RIESGO'!$AU$10:$AW$20,3,FALSE)</f>
        <v>#N/A</v>
      </c>
      <c r="AC22" s="33"/>
      <c r="AD22" s="39">
        <v>4</v>
      </c>
      <c r="AE22" s="39">
        <v>1</v>
      </c>
      <c r="AF22" s="39" t="str">
        <f t="shared" si="18"/>
        <v>41</v>
      </c>
      <c r="AG22" s="39">
        <v>3</v>
      </c>
      <c r="AH22" s="33"/>
    </row>
    <row r="23" spans="1:34" customFormat="1" ht="21.75" customHeight="1" thickTop="1" thickBot="1" x14ac:dyDescent="0.35">
      <c r="A23" s="33"/>
      <c r="B23" s="152"/>
      <c r="C23" s="155">
        <f>+IF(C22="X",15,0)</f>
        <v>0</v>
      </c>
      <c r="D23" s="156"/>
      <c r="E23" s="155">
        <f>+IF(E22="X",5,0)</f>
        <v>0</v>
      </c>
      <c r="F23" s="156"/>
      <c r="G23" s="155">
        <f>+IF(G22="X",15,0)</f>
        <v>0</v>
      </c>
      <c r="H23" s="156"/>
      <c r="I23" s="155">
        <f>+IF(I22="X",10,0)</f>
        <v>0</v>
      </c>
      <c r="J23" s="156"/>
      <c r="K23" s="155">
        <f>+IF(K22="X",15,0)</f>
        <v>0</v>
      </c>
      <c r="L23" s="156"/>
      <c r="M23" s="155">
        <f>+IF(M22="X",10,0)</f>
        <v>0</v>
      </c>
      <c r="N23" s="156"/>
      <c r="O23" s="155">
        <f>+IF(O22="X",30,0)</f>
        <v>0</v>
      </c>
      <c r="P23" s="156"/>
      <c r="Q23" s="145"/>
      <c r="R23" s="145"/>
      <c r="S23" s="41"/>
      <c r="T23" s="41"/>
      <c r="U23" s="41"/>
      <c r="V23" s="41"/>
      <c r="W23" s="41"/>
      <c r="X23" s="145"/>
      <c r="Y23" s="41"/>
      <c r="Z23" s="145"/>
      <c r="AA23" s="41"/>
      <c r="AB23" s="154"/>
      <c r="AC23" s="33"/>
      <c r="AD23" s="39">
        <v>4</v>
      </c>
      <c r="AE23" s="39">
        <v>2</v>
      </c>
      <c r="AF23" s="39" t="str">
        <f t="shared" si="18"/>
        <v>42</v>
      </c>
      <c r="AG23" s="39">
        <v>2</v>
      </c>
      <c r="AH23" s="33"/>
    </row>
    <row r="24" spans="1:34" customFormat="1" ht="21.75" customHeight="1" thickTop="1" thickBot="1" x14ac:dyDescent="0.35">
      <c r="A24" s="33"/>
      <c r="B24" s="151" t="str">
        <f>+'EVALUACIÓN DEL RIESGO'!B15</f>
        <v>Perdida, robo, daño y/o modificación sin autorización de la integridad de la información de la compañía en  beneficio de un tercero.</v>
      </c>
      <c r="C24" s="36"/>
      <c r="D24" s="36"/>
      <c r="E24" s="36"/>
      <c r="F24" s="36"/>
      <c r="G24" s="36"/>
      <c r="H24" s="36"/>
      <c r="I24" s="36"/>
      <c r="J24" s="36"/>
      <c r="K24" s="36"/>
      <c r="L24" s="36"/>
      <c r="M24" s="36"/>
      <c r="N24" s="36"/>
      <c r="O24" s="36"/>
      <c r="P24" s="36"/>
      <c r="Q24" s="144">
        <f>+SUM(C25:P25)</f>
        <v>0</v>
      </c>
      <c r="R24" s="144">
        <f t="shared" ref="R24" si="49">+IF(Q24&lt;=50,0,IF(AND(Q24&gt;50,Q24&lt;=75),1,IF(Q24&gt;75,2)))</f>
        <v>0</v>
      </c>
      <c r="S24" s="40" t="e">
        <f>+VLOOKUP(B24,'[1]MATRIZ RIESGOS ANTICORRUPCIÓN'!$C$8:$G$28,4,FALSE)</f>
        <v>#N/A</v>
      </c>
      <c r="T24" s="40" t="e">
        <f t="shared" ref="T24" si="50">+CONCATENATE(S24,R24)</f>
        <v>#N/A</v>
      </c>
      <c r="U24" s="40">
        <f>+VLOOKUP(B24,'EVALUACIÓN DEL RIESGO'!$B$6:$AS$22,41,FALSE)</f>
        <v>5</v>
      </c>
      <c r="V24" s="40" t="str">
        <f t="shared" ref="V24" si="51">+CONCATENATE(U24,R24)</f>
        <v>50</v>
      </c>
      <c r="W24" s="40" t="e">
        <f t="shared" ref="W24" si="52">+VLOOKUP(T24,$AF$10:$AG$26,2,FALSE)</f>
        <v>#N/A</v>
      </c>
      <c r="X24" s="144" t="e">
        <f>+VLOOKUP(W24,'[1]MATRIZ RIESGOS ANTICORRUPCIÓN'!$AA$3:$AB$7,2,FALSE)</f>
        <v>#N/A</v>
      </c>
      <c r="Y24" s="40">
        <f t="shared" ref="Y24" si="53">+VLOOKUP(V24,$AF$31:$AG$39,2,FALSE)</f>
        <v>5</v>
      </c>
      <c r="Z24" s="144" t="str">
        <f>+VLOOKUP(Y24,'[1]MATRIZ RIESGOS ANTICORRUPCIÓN'!$AC$3:$AD$5,2,FALSE)</f>
        <v>MODERADO</v>
      </c>
      <c r="AA24" s="40" t="e">
        <f t="shared" ref="AA24" si="54">+Y24*W24</f>
        <v>#N/A</v>
      </c>
      <c r="AB24" s="153" t="e">
        <f>+VLOOKUP(AA24,'EVALUACIÓN DEL RIESGO'!$AU$10:$AW$20,3,FALSE)</f>
        <v>#N/A</v>
      </c>
      <c r="AC24" s="33"/>
      <c r="AD24" s="39">
        <v>5</v>
      </c>
      <c r="AE24" s="39">
        <v>0</v>
      </c>
      <c r="AF24" s="39" t="str">
        <f t="shared" si="18"/>
        <v>50</v>
      </c>
      <c r="AG24" s="39">
        <v>5</v>
      </c>
      <c r="AH24" s="33"/>
    </row>
    <row r="25" spans="1:34" customFormat="1" ht="21.75" customHeight="1" thickTop="1" thickBot="1" x14ac:dyDescent="0.35">
      <c r="A25" s="33"/>
      <c r="B25" s="152"/>
      <c r="C25" s="155">
        <f>+IF(C24="X",15,0)</f>
        <v>0</v>
      </c>
      <c r="D25" s="156"/>
      <c r="E25" s="155">
        <f>+IF(E24="X",5,0)</f>
        <v>0</v>
      </c>
      <c r="F25" s="156"/>
      <c r="G25" s="155">
        <f>+IF(G24="X",15,0)</f>
        <v>0</v>
      </c>
      <c r="H25" s="156"/>
      <c r="I25" s="155">
        <f>+IF(I24="X",10,0)</f>
        <v>0</v>
      </c>
      <c r="J25" s="156"/>
      <c r="K25" s="155">
        <f>+IF(K24="X",15,0)</f>
        <v>0</v>
      </c>
      <c r="L25" s="156"/>
      <c r="M25" s="155">
        <f>+IF(M24="X",10,0)</f>
        <v>0</v>
      </c>
      <c r="N25" s="156"/>
      <c r="O25" s="155">
        <f>+IF(O24="X",30,0)</f>
        <v>0</v>
      </c>
      <c r="P25" s="156"/>
      <c r="Q25" s="145"/>
      <c r="R25" s="145"/>
      <c r="S25" s="41"/>
      <c r="T25" s="41"/>
      <c r="U25" s="41"/>
      <c r="V25" s="41"/>
      <c r="W25" s="41"/>
      <c r="X25" s="145"/>
      <c r="Y25" s="41"/>
      <c r="Z25" s="145"/>
      <c r="AA25" s="41"/>
      <c r="AB25" s="154"/>
      <c r="AC25" s="33"/>
      <c r="AD25" s="39">
        <v>5</v>
      </c>
      <c r="AE25" s="39">
        <v>1</v>
      </c>
      <c r="AF25" s="39" t="str">
        <f t="shared" si="18"/>
        <v>51</v>
      </c>
      <c r="AG25" s="39">
        <v>4</v>
      </c>
      <c r="AH25" s="33"/>
    </row>
    <row r="26" spans="1:34" customFormat="1" ht="21.75" customHeight="1" thickTop="1" thickBot="1" x14ac:dyDescent="0.35">
      <c r="A26" s="33"/>
      <c r="B26" s="151" t="str">
        <f>+'EVALUACIÓN DEL RIESGO'!B16</f>
        <v>Manipulación de los procedimientos de control disciplinario interno, para omitir información en beneficio de un tercero.</v>
      </c>
      <c r="C26" s="36"/>
      <c r="D26" s="36"/>
      <c r="E26" s="36"/>
      <c r="F26" s="36"/>
      <c r="G26" s="36"/>
      <c r="H26" s="36"/>
      <c r="I26" s="36"/>
      <c r="J26" s="36"/>
      <c r="K26" s="36"/>
      <c r="L26" s="36"/>
      <c r="M26" s="36"/>
      <c r="N26" s="36"/>
      <c r="O26" s="36"/>
      <c r="P26" s="36"/>
      <c r="Q26" s="144">
        <f>+SUM(C27:P27)</f>
        <v>0</v>
      </c>
      <c r="R26" s="144">
        <f t="shared" ref="R26" si="55">+IF(Q26&lt;=50,0,IF(AND(Q26&gt;50,Q26&lt;=75),1,IF(Q26&gt;75,2)))</f>
        <v>0</v>
      </c>
      <c r="S26" s="40" t="e">
        <f>+VLOOKUP(B26,'[1]MATRIZ RIESGOS ANTICORRUPCIÓN'!$C$8:$G$28,4,FALSE)</f>
        <v>#N/A</v>
      </c>
      <c r="T26" s="40" t="e">
        <f t="shared" ref="T26" si="56">+CONCATENATE(S26,R26)</f>
        <v>#N/A</v>
      </c>
      <c r="U26" s="40">
        <f>+VLOOKUP(B26,'EVALUACIÓN DEL RIESGO'!$B$6:$AS$22,41,FALSE)</f>
        <v>5</v>
      </c>
      <c r="V26" s="40" t="str">
        <f t="shared" ref="V26" si="57">+CONCATENATE(U26,R26)</f>
        <v>50</v>
      </c>
      <c r="W26" s="40" t="e">
        <f t="shared" ref="W26" si="58">+VLOOKUP(T26,$AF$10:$AG$26,2,FALSE)</f>
        <v>#N/A</v>
      </c>
      <c r="X26" s="144" t="e">
        <f>+VLOOKUP(W26,'[1]MATRIZ RIESGOS ANTICORRUPCIÓN'!$AA$3:$AB$7,2,FALSE)</f>
        <v>#N/A</v>
      </c>
      <c r="Y26" s="40">
        <f t="shared" ref="Y26" si="59">+VLOOKUP(V26,$AF$31:$AG$39,2,FALSE)</f>
        <v>5</v>
      </c>
      <c r="Z26" s="144" t="str">
        <f>+VLOOKUP(Y26,'[1]MATRIZ RIESGOS ANTICORRUPCIÓN'!$AC$3:$AD$5,2,FALSE)</f>
        <v>MODERADO</v>
      </c>
      <c r="AA26" s="40" t="e">
        <f t="shared" ref="AA26" si="60">+Y26*W26</f>
        <v>#N/A</v>
      </c>
      <c r="AB26" s="153" t="e">
        <f>+VLOOKUP(AA26,'EVALUACIÓN DEL RIESGO'!$AU$10:$AW$20,3,FALSE)</f>
        <v>#N/A</v>
      </c>
      <c r="AC26" s="33"/>
      <c r="AD26" s="39">
        <v>5</v>
      </c>
      <c r="AE26" s="39">
        <v>2</v>
      </c>
      <c r="AF26" s="39" t="str">
        <f t="shared" si="18"/>
        <v>52</v>
      </c>
      <c r="AG26" s="39">
        <v>3</v>
      </c>
      <c r="AH26" s="33"/>
    </row>
    <row r="27" spans="1:34" customFormat="1" ht="21.75" customHeight="1" thickTop="1" thickBot="1" x14ac:dyDescent="0.35">
      <c r="A27" s="33"/>
      <c r="B27" s="152"/>
      <c r="C27" s="155">
        <f>+IF(C26="X",15,0)</f>
        <v>0</v>
      </c>
      <c r="D27" s="156"/>
      <c r="E27" s="155">
        <f>+IF(E26="X",5,0)</f>
        <v>0</v>
      </c>
      <c r="F27" s="156"/>
      <c r="G27" s="155">
        <f>+IF(G26="X",15,0)</f>
        <v>0</v>
      </c>
      <c r="H27" s="156"/>
      <c r="I27" s="155">
        <f>+IF(I26="X",10,0)</f>
        <v>0</v>
      </c>
      <c r="J27" s="156"/>
      <c r="K27" s="155">
        <f>+IF(K26="X",15,0)</f>
        <v>0</v>
      </c>
      <c r="L27" s="156"/>
      <c r="M27" s="155">
        <f>+IF(M26="X",10,0)</f>
        <v>0</v>
      </c>
      <c r="N27" s="156"/>
      <c r="O27" s="155">
        <f>+IF(O26="X",30,0)</f>
        <v>0</v>
      </c>
      <c r="P27" s="156"/>
      <c r="Q27" s="145"/>
      <c r="R27" s="145"/>
      <c r="S27" s="41"/>
      <c r="T27" s="41"/>
      <c r="U27" s="41"/>
      <c r="V27" s="41"/>
      <c r="W27" s="41"/>
      <c r="X27" s="145"/>
      <c r="Y27" s="41"/>
      <c r="Z27" s="145"/>
      <c r="AA27" s="41"/>
      <c r="AB27" s="154"/>
      <c r="AC27" s="33"/>
      <c r="AD27" s="33"/>
      <c r="AE27" s="33"/>
      <c r="AF27" s="33"/>
      <c r="AG27" s="33"/>
      <c r="AH27" s="33"/>
    </row>
    <row r="28" spans="1:34" ht="21.75" customHeight="1" thickTop="1" thickBot="1" x14ac:dyDescent="0.35">
      <c r="B28" s="151" t="str">
        <f>+'EVALUACIÓN DEL RIESGO'!B17</f>
        <v>Ocultar hallazgos y/o resultados de las auditorías lo cual impida identificar prácticas irregulares o corruptas y sus directos responsables que afecten los intereses de la compañía.</v>
      </c>
      <c r="C28" s="36"/>
      <c r="D28" s="36"/>
      <c r="E28" s="36"/>
      <c r="F28" s="36"/>
      <c r="G28" s="36"/>
      <c r="H28" s="36"/>
      <c r="I28" s="36"/>
      <c r="J28" s="36"/>
      <c r="K28" s="36"/>
      <c r="L28" s="36"/>
      <c r="M28" s="36"/>
      <c r="N28" s="36"/>
      <c r="O28" s="36"/>
      <c r="P28" s="36"/>
      <c r="Q28" s="144">
        <f>+SUM(C29:P29)</f>
        <v>0</v>
      </c>
      <c r="R28" s="144">
        <f t="shared" ref="R28" si="61">+IF(Q28&lt;=50,0,IF(AND(Q28&gt;50,Q28&lt;=75),1,IF(Q28&gt;75,2)))</f>
        <v>0</v>
      </c>
      <c r="S28" s="40" t="e">
        <f>+VLOOKUP(B28,'[1]MATRIZ RIESGOS ANTICORRUPCIÓN'!$C$8:$G$28,4,FALSE)</f>
        <v>#N/A</v>
      </c>
      <c r="T28" s="40" t="e">
        <f t="shared" ref="T28" si="62">+CONCATENATE(S28,R28)</f>
        <v>#N/A</v>
      </c>
      <c r="U28" s="40">
        <f>+VLOOKUP(B28,'EVALUACIÓN DEL RIESGO'!$B$6:$AS$22,41,FALSE)</f>
        <v>5</v>
      </c>
      <c r="V28" s="40" t="str">
        <f t="shared" ref="V28" si="63">+CONCATENATE(U28,R28)</f>
        <v>50</v>
      </c>
      <c r="W28" s="40" t="e">
        <f t="shared" ref="W28" si="64">+VLOOKUP(T28,$AF$10:$AG$26,2,FALSE)</f>
        <v>#N/A</v>
      </c>
      <c r="X28" s="144" t="e">
        <f>+VLOOKUP(W28,'[1]MATRIZ RIESGOS ANTICORRUPCIÓN'!$AA$3:$AB$7,2,FALSE)</f>
        <v>#N/A</v>
      </c>
      <c r="Y28" s="40">
        <f t="shared" ref="Y28" si="65">+VLOOKUP(V28,$AF$31:$AG$39,2,FALSE)</f>
        <v>5</v>
      </c>
      <c r="Z28" s="144" t="str">
        <f>+VLOOKUP(Y28,'[1]MATRIZ RIESGOS ANTICORRUPCIÓN'!$AC$3:$AD$5,2,FALSE)</f>
        <v>MODERADO</v>
      </c>
      <c r="AA28" s="40" t="e">
        <f t="shared" ref="AA28" si="66">+Y28*W28</f>
        <v>#N/A</v>
      </c>
      <c r="AB28" s="153" t="e">
        <f>+VLOOKUP(AA28,'EVALUACIÓN DEL RIESGO'!$AU$10:$AW$20,3,FALSE)</f>
        <v>#N/A</v>
      </c>
      <c r="AC28" s="33"/>
      <c r="AD28" s="157" t="s">
        <v>292</v>
      </c>
      <c r="AE28" s="158"/>
      <c r="AF28" s="158"/>
      <c r="AG28" s="159"/>
    </row>
    <row r="29" spans="1:34" ht="21.75" customHeight="1" thickTop="1" thickBot="1" x14ac:dyDescent="0.35">
      <c r="B29" s="152"/>
      <c r="C29" s="155">
        <f>+IF(C28="X",15,0)</f>
        <v>0</v>
      </c>
      <c r="D29" s="156"/>
      <c r="E29" s="155">
        <f>+IF(E28="X",5,0)</f>
        <v>0</v>
      </c>
      <c r="F29" s="156"/>
      <c r="G29" s="155">
        <f>+IF(G28="X",15,0)</f>
        <v>0</v>
      </c>
      <c r="H29" s="156"/>
      <c r="I29" s="155">
        <f>+IF(I28="X",10,0)</f>
        <v>0</v>
      </c>
      <c r="J29" s="156"/>
      <c r="K29" s="155">
        <f>+IF(K28="X",15,0)</f>
        <v>0</v>
      </c>
      <c r="L29" s="156"/>
      <c r="M29" s="155">
        <f>+IF(M28="X",10,0)</f>
        <v>0</v>
      </c>
      <c r="N29" s="156"/>
      <c r="O29" s="155">
        <f>+IF(O28="X",30,0)</f>
        <v>0</v>
      </c>
      <c r="P29" s="156"/>
      <c r="Q29" s="145"/>
      <c r="R29" s="145"/>
      <c r="S29" s="41"/>
      <c r="T29" s="41"/>
      <c r="U29" s="41"/>
      <c r="V29" s="41"/>
      <c r="W29" s="41"/>
      <c r="X29" s="145"/>
      <c r="Y29" s="41"/>
      <c r="Z29" s="145"/>
      <c r="AA29" s="41"/>
      <c r="AB29" s="154"/>
      <c r="AC29" s="33"/>
      <c r="AD29" s="149" t="s">
        <v>296</v>
      </c>
      <c r="AE29" s="146" t="s">
        <v>293</v>
      </c>
      <c r="AF29" s="146" t="s">
        <v>294</v>
      </c>
      <c r="AG29" s="146" t="s">
        <v>295</v>
      </c>
    </row>
    <row r="30" spans="1:34" ht="21.75" customHeight="1" thickTop="1" thickBot="1" x14ac:dyDescent="0.35">
      <c r="B30" s="151" t="str">
        <f>+'EVALUACIÓN DEL RIESGO'!B18</f>
        <v>Manipular la información de seguimiento a proyectos de inversión para ocultar desviaciones o favorecer a terceros.</v>
      </c>
      <c r="C30" s="36"/>
      <c r="D30" s="36"/>
      <c r="E30" s="36"/>
      <c r="F30" s="36"/>
      <c r="G30" s="36"/>
      <c r="H30" s="36"/>
      <c r="I30" s="36"/>
      <c r="J30" s="36"/>
      <c r="K30" s="36"/>
      <c r="L30" s="36"/>
      <c r="M30" s="36"/>
      <c r="N30" s="36"/>
      <c r="O30" s="36"/>
      <c r="P30" s="36"/>
      <c r="Q30" s="144">
        <f>+SUM(C31:P31)</f>
        <v>0</v>
      </c>
      <c r="R30" s="144">
        <f t="shared" ref="R30" si="67">+IF(Q30&lt;=50,0,IF(AND(Q30&gt;50,Q30&lt;=75),1,IF(Q30&gt;75,2)))</f>
        <v>0</v>
      </c>
      <c r="S30" s="40" t="e">
        <f>+VLOOKUP(B30,'[1]MATRIZ RIESGOS ANTICORRUPCIÓN'!$C$8:$G$28,4,FALSE)</f>
        <v>#N/A</v>
      </c>
      <c r="T30" s="40" t="e">
        <f t="shared" ref="T30" si="68">+CONCATENATE(S30,R30)</f>
        <v>#N/A</v>
      </c>
      <c r="U30" s="40">
        <f>+VLOOKUP(B30,'EVALUACIÓN DEL RIESGO'!$B$6:$AS$22,41,FALSE)</f>
        <v>5</v>
      </c>
      <c r="V30" s="40" t="str">
        <f t="shared" ref="V30" si="69">+CONCATENATE(U30,R30)</f>
        <v>50</v>
      </c>
      <c r="W30" s="40" t="e">
        <f t="shared" ref="W30" si="70">+VLOOKUP(T30,$AF$10:$AG$26,2,FALSE)</f>
        <v>#N/A</v>
      </c>
      <c r="X30" s="144" t="e">
        <f>+VLOOKUP(W30,'[1]MATRIZ RIESGOS ANTICORRUPCIÓN'!$AA$3:$AB$7,2,FALSE)</f>
        <v>#N/A</v>
      </c>
      <c r="Y30" s="40">
        <f t="shared" ref="Y30" si="71">+VLOOKUP(V30,$AF$31:$AG$39,2,FALSE)</f>
        <v>5</v>
      </c>
      <c r="Z30" s="144" t="str">
        <f>+VLOOKUP(Y30,'[1]MATRIZ RIESGOS ANTICORRUPCIÓN'!$AC$3:$AD$5,2,FALSE)</f>
        <v>MODERADO</v>
      </c>
      <c r="AA30" s="40" t="e">
        <f t="shared" ref="AA30" si="72">+Y30*W30</f>
        <v>#N/A</v>
      </c>
      <c r="AB30" s="153" t="e">
        <f>+VLOOKUP(AA30,'EVALUACIÓN DEL RIESGO'!$AU$10:$AW$20,3,FALSE)</f>
        <v>#N/A</v>
      </c>
      <c r="AC30" s="33"/>
      <c r="AD30" s="150"/>
      <c r="AE30" s="147"/>
      <c r="AF30" s="147"/>
      <c r="AG30" s="147"/>
    </row>
    <row r="31" spans="1:34" ht="21.75" customHeight="1" thickTop="1" thickBot="1" x14ac:dyDescent="0.35">
      <c r="B31" s="152"/>
      <c r="C31" s="155">
        <f>+IF(C30="X",15,0)</f>
        <v>0</v>
      </c>
      <c r="D31" s="156"/>
      <c r="E31" s="155">
        <f>+IF(E30="X",5,0)</f>
        <v>0</v>
      </c>
      <c r="F31" s="156"/>
      <c r="G31" s="155">
        <f>+IF(G30="X",15,0)</f>
        <v>0</v>
      </c>
      <c r="H31" s="156"/>
      <c r="I31" s="155">
        <f>+IF(I30="X",10,0)</f>
        <v>0</v>
      </c>
      <c r="J31" s="156"/>
      <c r="K31" s="155">
        <f>+IF(K30="X",15,0)</f>
        <v>0</v>
      </c>
      <c r="L31" s="156"/>
      <c r="M31" s="155">
        <f>+IF(M30="X",10,0)</f>
        <v>0</v>
      </c>
      <c r="N31" s="156"/>
      <c r="O31" s="155">
        <f>+IF(O30="X",30,0)</f>
        <v>0</v>
      </c>
      <c r="P31" s="156"/>
      <c r="Q31" s="145"/>
      <c r="R31" s="145"/>
      <c r="S31" s="41"/>
      <c r="T31" s="41"/>
      <c r="U31" s="41"/>
      <c r="V31" s="41"/>
      <c r="W31" s="41"/>
      <c r="X31" s="145"/>
      <c r="Y31" s="41"/>
      <c r="Z31" s="145"/>
      <c r="AA31" s="41"/>
      <c r="AB31" s="154"/>
      <c r="AC31" s="33"/>
      <c r="AD31" s="39">
        <v>5</v>
      </c>
      <c r="AE31" s="39">
        <v>0</v>
      </c>
      <c r="AF31" s="39" t="str">
        <f>+CONCATENATE(AD31,AE31)</f>
        <v>50</v>
      </c>
      <c r="AG31" s="39">
        <v>5</v>
      </c>
    </row>
    <row r="32" spans="1:34" ht="21.75" customHeight="1" thickTop="1" thickBot="1" x14ac:dyDescent="0.35">
      <c r="B32" s="151">
        <f>+'EVALUACIÓN DEL RIESGO'!B19</f>
        <v>0</v>
      </c>
      <c r="C32" s="36"/>
      <c r="D32" s="36"/>
      <c r="E32" s="36"/>
      <c r="F32" s="36"/>
      <c r="G32" s="36"/>
      <c r="H32" s="36"/>
      <c r="I32" s="36"/>
      <c r="J32" s="36"/>
      <c r="K32" s="36"/>
      <c r="L32" s="36"/>
      <c r="M32" s="36"/>
      <c r="N32" s="36"/>
      <c r="O32" s="36"/>
      <c r="P32" s="36"/>
      <c r="Q32" s="144">
        <f>+SUM(C33:P33)</f>
        <v>0</v>
      </c>
      <c r="R32" s="144">
        <f t="shared" ref="R32" si="73">+IF(Q32&lt;=50,0,IF(AND(Q32&gt;50,Q32&lt;=75),1,IF(Q32&gt;75,2)))</f>
        <v>0</v>
      </c>
      <c r="S32" s="40">
        <f>+VLOOKUP(B32,'[1]MATRIZ RIESGOS ANTICORRUPCIÓN'!$C$8:$G$28,4,FALSE)</f>
        <v>0</v>
      </c>
      <c r="T32" s="40" t="str">
        <f t="shared" ref="T32" si="74">+CONCATENATE(S32,R32)</f>
        <v>00</v>
      </c>
      <c r="U32" s="40">
        <f>+VLOOKUP(B32,'EVALUACIÓN DEL RIESGO'!$B$6:$AS$22,41,FALSE)</f>
        <v>5</v>
      </c>
      <c r="V32" s="40" t="str">
        <f t="shared" ref="V32" si="75">+CONCATENATE(U32,R32)</f>
        <v>50</v>
      </c>
      <c r="W32" s="40" t="e">
        <f t="shared" ref="W32" si="76">+VLOOKUP(T32,$AF$10:$AG$26,2,FALSE)</f>
        <v>#N/A</v>
      </c>
      <c r="X32" s="144" t="e">
        <f>+VLOOKUP(W32,'[1]MATRIZ RIESGOS ANTICORRUPCIÓN'!$AA$3:$AB$7,2,FALSE)</f>
        <v>#N/A</v>
      </c>
      <c r="Y32" s="40">
        <f t="shared" ref="Y32" si="77">+VLOOKUP(V32,$AF$31:$AG$39,2,FALSE)</f>
        <v>5</v>
      </c>
      <c r="Z32" s="144" t="str">
        <f>+VLOOKUP(Y32,'[1]MATRIZ RIESGOS ANTICORRUPCIÓN'!$AC$3:$AD$5,2,FALSE)</f>
        <v>MODERADO</v>
      </c>
      <c r="AA32" s="40" t="e">
        <f t="shared" ref="AA32" si="78">+Y32*W32</f>
        <v>#N/A</v>
      </c>
      <c r="AB32" s="153" t="e">
        <f>+VLOOKUP(AA32,'EVALUACIÓN DEL RIESGO'!$AU$10:$AW$20,3,FALSE)</f>
        <v>#N/A</v>
      </c>
      <c r="AC32" s="33"/>
      <c r="AD32" s="39">
        <v>5</v>
      </c>
      <c r="AE32" s="39">
        <v>1</v>
      </c>
      <c r="AF32" s="39" t="str">
        <f t="shared" ref="AF32:AF39" si="79">+CONCATENATE(AD32,AE32)</f>
        <v>51</v>
      </c>
      <c r="AG32" s="39">
        <v>5</v>
      </c>
    </row>
    <row r="33" spans="2:33" ht="21.75" customHeight="1" thickTop="1" thickBot="1" x14ac:dyDescent="0.35">
      <c r="B33" s="152"/>
      <c r="C33" s="155">
        <f>+IF(C32="X",15,0)</f>
        <v>0</v>
      </c>
      <c r="D33" s="156"/>
      <c r="E33" s="155">
        <f>+IF(E32="X",5,0)</f>
        <v>0</v>
      </c>
      <c r="F33" s="156"/>
      <c r="G33" s="155">
        <f>+IF(G32="X",15,0)</f>
        <v>0</v>
      </c>
      <c r="H33" s="156"/>
      <c r="I33" s="155">
        <f>+IF(I32="X",10,0)</f>
        <v>0</v>
      </c>
      <c r="J33" s="156"/>
      <c r="K33" s="155">
        <f>+IF(K32="X",15,0)</f>
        <v>0</v>
      </c>
      <c r="L33" s="156"/>
      <c r="M33" s="155">
        <f>+IF(M32="X",10,0)</f>
        <v>0</v>
      </c>
      <c r="N33" s="156"/>
      <c r="O33" s="155">
        <f>+IF(O32="X",30,0)</f>
        <v>0</v>
      </c>
      <c r="P33" s="156"/>
      <c r="Q33" s="145"/>
      <c r="R33" s="145"/>
      <c r="S33" s="41"/>
      <c r="T33" s="41"/>
      <c r="U33" s="41"/>
      <c r="V33" s="41"/>
      <c r="W33" s="41"/>
      <c r="X33" s="145"/>
      <c r="Y33" s="41"/>
      <c r="Z33" s="145"/>
      <c r="AA33" s="41"/>
      <c r="AB33" s="154"/>
      <c r="AC33" s="33"/>
      <c r="AD33" s="39">
        <v>5</v>
      </c>
      <c r="AE33" s="39">
        <v>2</v>
      </c>
      <c r="AF33" s="39" t="str">
        <f t="shared" si="79"/>
        <v>52</v>
      </c>
      <c r="AG33" s="39">
        <v>5</v>
      </c>
    </row>
    <row r="34" spans="2:33" ht="21.75" customHeight="1" thickTop="1" thickBot="1" x14ac:dyDescent="0.35">
      <c r="B34" s="151" t="str">
        <f>+'EVALUACIÓN DEL RIESGO'!B20</f>
        <v>Manipulación o alteración de la informacion por parte de las áreas técnicas para ejercer la defensa judicial en contra de la compañía, en beneficio de terceros o particulares.</v>
      </c>
      <c r="C34" s="36"/>
      <c r="D34" s="36"/>
      <c r="E34" s="36"/>
      <c r="F34" s="36"/>
      <c r="G34" s="36"/>
      <c r="H34" s="36"/>
      <c r="I34" s="36"/>
      <c r="J34" s="36"/>
      <c r="K34" s="36"/>
      <c r="L34" s="36"/>
      <c r="M34" s="36"/>
      <c r="N34" s="36"/>
      <c r="O34" s="36"/>
      <c r="P34" s="36"/>
      <c r="Q34" s="144">
        <f>+SUM(C35:P35)</f>
        <v>0</v>
      </c>
      <c r="R34" s="144">
        <f t="shared" ref="R34" si="80">+IF(Q34&lt;=50,0,IF(AND(Q34&gt;50,Q34&lt;=75),1,IF(Q34&gt;75,2)))</f>
        <v>0</v>
      </c>
      <c r="S34" s="40" t="e">
        <f>+VLOOKUP(B34,'[1]MATRIZ RIESGOS ANTICORRUPCIÓN'!$C$8:$G$28,4,FALSE)</f>
        <v>#N/A</v>
      </c>
      <c r="T34" s="40" t="e">
        <f t="shared" ref="T34" si="81">+CONCATENATE(S34,R34)</f>
        <v>#N/A</v>
      </c>
      <c r="U34" s="40">
        <f>+VLOOKUP(B34,'EVALUACIÓN DEL RIESGO'!$B$6:$AS$22,41,FALSE)</f>
        <v>5</v>
      </c>
      <c r="V34" s="40" t="str">
        <f t="shared" ref="V34" si="82">+CONCATENATE(U34,R34)</f>
        <v>50</v>
      </c>
      <c r="W34" s="40" t="e">
        <f t="shared" ref="W34" si="83">+VLOOKUP(T34,$AF$10:$AG$26,2,FALSE)</f>
        <v>#N/A</v>
      </c>
      <c r="X34" s="144" t="e">
        <f>+VLOOKUP(W34,'[1]MATRIZ RIESGOS ANTICORRUPCIÓN'!$AA$3:$AB$7,2,FALSE)</f>
        <v>#N/A</v>
      </c>
      <c r="Y34" s="40">
        <f t="shared" ref="Y34" si="84">+VLOOKUP(V34,$AF$31:$AG$39,2,FALSE)</f>
        <v>5</v>
      </c>
      <c r="Z34" s="144" t="str">
        <f>+VLOOKUP(Y34,'[1]MATRIZ RIESGOS ANTICORRUPCIÓN'!$AC$3:$AD$5,2,FALSE)</f>
        <v>MODERADO</v>
      </c>
      <c r="AA34" s="40" t="e">
        <f t="shared" ref="AA34" si="85">+Y34*W34</f>
        <v>#N/A</v>
      </c>
      <c r="AB34" s="153" t="e">
        <f>+VLOOKUP(AA34,'EVALUACIÓN DEL RIESGO'!$AU$10:$AW$20,3,FALSE)</f>
        <v>#N/A</v>
      </c>
      <c r="AC34" s="33"/>
      <c r="AD34" s="39">
        <v>10</v>
      </c>
      <c r="AE34" s="39">
        <v>0</v>
      </c>
      <c r="AF34" s="39" t="str">
        <f t="shared" si="79"/>
        <v>100</v>
      </c>
      <c r="AG34" s="39">
        <v>10</v>
      </c>
    </row>
    <row r="35" spans="2:33" ht="21.75" customHeight="1" thickTop="1" thickBot="1" x14ac:dyDescent="0.35">
      <c r="B35" s="152"/>
      <c r="C35" s="155">
        <f>+IF(C34="X",15,0)</f>
        <v>0</v>
      </c>
      <c r="D35" s="156"/>
      <c r="E35" s="155">
        <f>+IF(E34="X",5,0)</f>
        <v>0</v>
      </c>
      <c r="F35" s="156"/>
      <c r="G35" s="155">
        <f>+IF(G34="X",15,0)</f>
        <v>0</v>
      </c>
      <c r="H35" s="156"/>
      <c r="I35" s="155">
        <f>+IF(I34="X",10,0)</f>
        <v>0</v>
      </c>
      <c r="J35" s="156"/>
      <c r="K35" s="155">
        <f>+IF(K34="X",15,0)</f>
        <v>0</v>
      </c>
      <c r="L35" s="156"/>
      <c r="M35" s="155">
        <f>+IF(M34="X",10,0)</f>
        <v>0</v>
      </c>
      <c r="N35" s="156"/>
      <c r="O35" s="155">
        <f>+IF(O34="X",30,0)</f>
        <v>0</v>
      </c>
      <c r="P35" s="156"/>
      <c r="Q35" s="145"/>
      <c r="R35" s="145"/>
      <c r="S35" s="41"/>
      <c r="T35" s="41"/>
      <c r="U35" s="41"/>
      <c r="V35" s="41"/>
      <c r="W35" s="41"/>
      <c r="X35" s="145"/>
      <c r="Y35" s="41"/>
      <c r="Z35" s="145"/>
      <c r="AA35" s="41"/>
      <c r="AB35" s="154"/>
      <c r="AC35" s="33"/>
      <c r="AD35" s="39">
        <v>10</v>
      </c>
      <c r="AE35" s="39">
        <v>1</v>
      </c>
      <c r="AF35" s="39" t="str">
        <f t="shared" si="79"/>
        <v>101</v>
      </c>
      <c r="AG35" s="39">
        <v>5</v>
      </c>
    </row>
    <row r="36" spans="2:33" ht="21.75" customHeight="1" thickTop="1" thickBot="1" x14ac:dyDescent="0.35">
      <c r="B36" s="151" t="str">
        <f>+'EVALUACIÓN DEL RIESGO'!B21</f>
        <v>Manipular desde el punto de vista técnico, negociaciones con clientes,proveedores o Aliados, para beneficio propio o de terceros.</v>
      </c>
      <c r="C36" s="36"/>
      <c r="D36" s="36"/>
      <c r="E36" s="36"/>
      <c r="F36" s="36"/>
      <c r="G36" s="36"/>
      <c r="H36" s="36"/>
      <c r="I36" s="36"/>
      <c r="J36" s="36"/>
      <c r="K36" s="36"/>
      <c r="L36" s="36"/>
      <c r="M36" s="36"/>
      <c r="N36" s="36"/>
      <c r="O36" s="36"/>
      <c r="P36" s="36"/>
      <c r="Q36" s="144">
        <f>+SUM(C37:P37)</f>
        <v>0</v>
      </c>
      <c r="R36" s="144">
        <f>+IF(Q36&lt;=50,0,IF(AND(Q36&gt;50,Q36&lt;=75),1,IF(Q36&gt;75,2)))</f>
        <v>0</v>
      </c>
      <c r="S36" s="40" t="e">
        <f>+VLOOKUP(B36,'[1]MATRIZ RIESGOS ANTICORRUPCIÓN'!$C$8:$G$28,4,FALSE)</f>
        <v>#N/A</v>
      </c>
      <c r="T36" s="40" t="e">
        <f t="shared" ref="T36" si="86">+CONCATENATE(S36,R36)</f>
        <v>#N/A</v>
      </c>
      <c r="U36" s="40">
        <f>+VLOOKUP(B36,'EVALUACIÓN DEL RIESGO'!$B$6:$AS$22,41,FALSE)</f>
        <v>5</v>
      </c>
      <c r="V36" s="40" t="str">
        <f t="shared" ref="V36" si="87">+CONCATENATE(U36,R36)</f>
        <v>50</v>
      </c>
      <c r="W36" s="40" t="e">
        <f t="shared" ref="W36" si="88">+VLOOKUP(T36,$AF$10:$AG$26,2,FALSE)</f>
        <v>#N/A</v>
      </c>
      <c r="X36" s="144" t="e">
        <f>+VLOOKUP(W36,'[1]MATRIZ RIESGOS ANTICORRUPCIÓN'!$AA$3:$AB$7,2,FALSE)</f>
        <v>#N/A</v>
      </c>
      <c r="Y36" s="40">
        <f t="shared" ref="Y36" si="89">+VLOOKUP(V36,$AF$31:$AG$39,2,FALSE)</f>
        <v>5</v>
      </c>
      <c r="Z36" s="144" t="str">
        <f>+VLOOKUP(Y36,'[1]MATRIZ RIESGOS ANTICORRUPCIÓN'!$AC$3:$AD$5,2,FALSE)</f>
        <v>MODERADO</v>
      </c>
      <c r="AA36" s="40" t="e">
        <f t="shared" ref="AA36" si="90">+Y36*W36</f>
        <v>#N/A</v>
      </c>
      <c r="AB36" s="153" t="e">
        <f>+VLOOKUP(AA36,'EVALUACIÓN DEL RIESGO'!$AU$10:$AW$20,3,FALSE)</f>
        <v>#N/A</v>
      </c>
      <c r="AC36" s="33"/>
      <c r="AD36" s="39">
        <v>10</v>
      </c>
      <c r="AE36" s="39">
        <v>2</v>
      </c>
      <c r="AF36" s="39" t="str">
        <f t="shared" si="79"/>
        <v>102</v>
      </c>
      <c r="AG36" s="39">
        <v>5</v>
      </c>
    </row>
    <row r="37" spans="2:33" ht="21.75" customHeight="1" thickTop="1" thickBot="1" x14ac:dyDescent="0.35">
      <c r="B37" s="152"/>
      <c r="C37" s="155">
        <f>+IF(C36="X",15,0)</f>
        <v>0</v>
      </c>
      <c r="D37" s="156"/>
      <c r="E37" s="155">
        <f>+IF(E36="X",5,0)</f>
        <v>0</v>
      </c>
      <c r="F37" s="156"/>
      <c r="G37" s="155">
        <f>+IF(G36="X",15,0)</f>
        <v>0</v>
      </c>
      <c r="H37" s="156"/>
      <c r="I37" s="155">
        <f>+IF(I36="X",10,0)</f>
        <v>0</v>
      </c>
      <c r="J37" s="156"/>
      <c r="K37" s="155">
        <f>+IF(K36="X",15,0)</f>
        <v>0</v>
      </c>
      <c r="L37" s="156"/>
      <c r="M37" s="155">
        <f>+IF(M36="X",10,0)</f>
        <v>0</v>
      </c>
      <c r="N37" s="156"/>
      <c r="O37" s="155">
        <f>+IF(O36="X",30,0)</f>
        <v>0</v>
      </c>
      <c r="P37" s="156"/>
      <c r="Q37" s="145"/>
      <c r="R37" s="145"/>
      <c r="S37" s="41"/>
      <c r="T37" s="41"/>
      <c r="U37" s="41"/>
      <c r="V37" s="41"/>
      <c r="W37" s="41"/>
      <c r="X37" s="145"/>
      <c r="Y37" s="41"/>
      <c r="Z37" s="145"/>
      <c r="AA37" s="41"/>
      <c r="AB37" s="154"/>
      <c r="AC37" s="33"/>
      <c r="AD37" s="39">
        <v>20</v>
      </c>
      <c r="AE37" s="39">
        <v>0</v>
      </c>
      <c r="AF37" s="39" t="str">
        <f t="shared" si="79"/>
        <v>200</v>
      </c>
      <c r="AG37" s="39">
        <v>20</v>
      </c>
    </row>
    <row r="38" spans="2:33" ht="21.75" customHeight="1" thickTop="1" thickBot="1" x14ac:dyDescent="0.35">
      <c r="B38" s="151">
        <f>+'EVALUACIÓN DEL RIESGO'!B22</f>
        <v>0</v>
      </c>
      <c r="C38" s="36"/>
      <c r="D38" s="36"/>
      <c r="E38" s="36"/>
      <c r="F38" s="36"/>
      <c r="G38" s="36"/>
      <c r="H38" s="36"/>
      <c r="I38" s="36"/>
      <c r="J38" s="36"/>
      <c r="K38" s="36"/>
      <c r="L38" s="36"/>
      <c r="M38" s="36"/>
      <c r="N38" s="36"/>
      <c r="O38" s="36"/>
      <c r="P38" s="36"/>
      <c r="Q38" s="144">
        <f>+SUM(C39:P39)</f>
        <v>0</v>
      </c>
      <c r="R38" s="144">
        <f t="shared" ref="R38" si="91">+IF(Q38&lt;=50,0,IF(AND(Q38&gt;50,Q38&lt;=75),1,IF(Q38&gt;75,2)))</f>
        <v>0</v>
      </c>
      <c r="S38" s="144">
        <f>+VLOOKUP(B38,'[1]MATRIZ RIESGOS ANTICORRUPCIÓN'!$C$8:$G$28,4,FALSE)</f>
        <v>0</v>
      </c>
      <c r="T38" s="144" t="str">
        <f t="shared" ref="T38" si="92">+CONCATENATE(S38,R38)</f>
        <v>00</v>
      </c>
      <c r="U38" s="144">
        <f>+VLOOKUP(B38,'EVALUACIÓN DEL RIESGO'!$B$6:$AS$22,41,FALSE)</f>
        <v>5</v>
      </c>
      <c r="V38" s="144" t="str">
        <f t="shared" ref="V38" si="93">+CONCATENATE(U38,R38)</f>
        <v>50</v>
      </c>
      <c r="W38" s="144" t="e">
        <f t="shared" ref="W38" si="94">+VLOOKUP(T38,$AF$10:$AG$26,2,FALSE)</f>
        <v>#N/A</v>
      </c>
      <c r="X38" s="144" t="e">
        <f>+VLOOKUP(W38,'[1]MATRIZ RIESGOS ANTICORRUPCIÓN'!$AA$3:$AB$7,2,FALSE)</f>
        <v>#N/A</v>
      </c>
      <c r="Y38" s="144">
        <f t="shared" ref="Y38" si="95">+VLOOKUP(V38,$AF$31:$AG$39,2,FALSE)</f>
        <v>5</v>
      </c>
      <c r="Z38" s="144" t="str">
        <f>+VLOOKUP(Y38,'[1]MATRIZ RIESGOS ANTICORRUPCIÓN'!$AC$3:$AD$5,2,FALSE)</f>
        <v>MODERADO</v>
      </c>
      <c r="AA38" s="144" t="e">
        <f t="shared" ref="AA38" si="96">+Y38*W38</f>
        <v>#N/A</v>
      </c>
      <c r="AB38" s="153" t="e">
        <f>+VLOOKUP(AA38,'EVALUACIÓN DEL RIESGO'!$AU$10:$AW$20,3,FALSE)</f>
        <v>#N/A</v>
      </c>
      <c r="AC38" s="33"/>
      <c r="AD38" s="39">
        <v>20</v>
      </c>
      <c r="AE38" s="39">
        <v>1</v>
      </c>
      <c r="AF38" s="39" t="str">
        <f t="shared" si="79"/>
        <v>201</v>
      </c>
      <c r="AG38" s="39">
        <v>10</v>
      </c>
    </row>
    <row r="39" spans="2:33" ht="21.75" customHeight="1" thickTop="1" thickBot="1" x14ac:dyDescent="0.35">
      <c r="B39" s="152"/>
      <c r="C39" s="155">
        <f>+IF(C38="X",15,0)</f>
        <v>0</v>
      </c>
      <c r="D39" s="156"/>
      <c r="E39" s="155">
        <f>+IF(E38="X",5,0)</f>
        <v>0</v>
      </c>
      <c r="F39" s="156"/>
      <c r="G39" s="155">
        <f>+IF(G38="X",15,0)</f>
        <v>0</v>
      </c>
      <c r="H39" s="156"/>
      <c r="I39" s="155">
        <f>+IF(I38="X",10,0)</f>
        <v>0</v>
      </c>
      <c r="J39" s="156"/>
      <c r="K39" s="155">
        <f>+IF(K38="X",15,0)</f>
        <v>0</v>
      </c>
      <c r="L39" s="156"/>
      <c r="M39" s="155">
        <f>+IF(M38="X",10,0)</f>
        <v>0</v>
      </c>
      <c r="N39" s="156"/>
      <c r="O39" s="155">
        <f>+IF(O38="X",30,0)</f>
        <v>0</v>
      </c>
      <c r="P39" s="156"/>
      <c r="Q39" s="145"/>
      <c r="R39" s="145"/>
      <c r="S39" s="145"/>
      <c r="T39" s="145"/>
      <c r="U39" s="145"/>
      <c r="V39" s="145"/>
      <c r="W39" s="145"/>
      <c r="X39" s="145"/>
      <c r="Y39" s="145"/>
      <c r="Z39" s="145"/>
      <c r="AA39" s="145"/>
      <c r="AB39" s="154"/>
      <c r="AC39" s="33"/>
      <c r="AD39" s="39">
        <v>20</v>
      </c>
      <c r="AE39" s="39">
        <v>2</v>
      </c>
      <c r="AF39" s="39" t="str">
        <f t="shared" si="79"/>
        <v>202</v>
      </c>
      <c r="AG39" s="39">
        <v>5</v>
      </c>
    </row>
    <row r="40" spans="2:33" ht="21.75" customHeight="1" thickTop="1" x14ac:dyDescent="0.3">
      <c r="AC40" s="33"/>
      <c r="AD40" s="33"/>
      <c r="AE40" s="33"/>
      <c r="AF40" s="33"/>
      <c r="AG40" s="33"/>
    </row>
    <row r="41" spans="2:33" ht="21.75" customHeight="1" x14ac:dyDescent="0.3">
      <c r="AC41" s="33"/>
      <c r="AD41" s="33"/>
      <c r="AE41" s="33"/>
      <c r="AF41" s="33"/>
      <c r="AG41" s="33"/>
    </row>
    <row r="42" spans="2:33" x14ac:dyDescent="0.3">
      <c r="AC42" s="33"/>
      <c r="AD42" s="33"/>
      <c r="AE42" s="33"/>
      <c r="AF42" s="33"/>
      <c r="AG42" s="33"/>
    </row>
    <row r="43" spans="2:33" x14ac:dyDescent="0.3">
      <c r="AC43" s="33"/>
      <c r="AD43" s="33"/>
      <c r="AE43" s="33"/>
      <c r="AF43" s="33"/>
      <c r="AG43" s="33"/>
    </row>
    <row r="44" spans="2:33" hidden="1" x14ac:dyDescent="0.3">
      <c r="AC44" s="33"/>
      <c r="AD44" s="33"/>
      <c r="AE44" s="33"/>
      <c r="AF44" s="33"/>
      <c r="AG44" s="33"/>
    </row>
    <row r="45" spans="2:33" hidden="1" x14ac:dyDescent="0.3">
      <c r="AC45" s="33"/>
      <c r="AD45" s="33"/>
      <c r="AE45" s="33"/>
      <c r="AF45" s="33"/>
      <c r="AG45" s="33"/>
    </row>
    <row r="46" spans="2:33" hidden="1" x14ac:dyDescent="0.3">
      <c r="AC46" s="33"/>
      <c r="AD46" s="33"/>
      <c r="AE46" s="33"/>
      <c r="AF46" s="33"/>
      <c r="AG46" s="33"/>
    </row>
    <row r="47" spans="2:33" hidden="1" x14ac:dyDescent="0.3">
      <c r="AC47" s="33"/>
      <c r="AD47" s="33"/>
      <c r="AE47" s="33"/>
      <c r="AF47" s="33"/>
      <c r="AG47" s="33"/>
    </row>
  </sheetData>
  <mergeCells count="317">
    <mergeCell ref="X36:X37"/>
    <mergeCell ref="Z36:Z37"/>
    <mergeCell ref="AB36:AB37"/>
    <mergeCell ref="AB38:AB39"/>
    <mergeCell ref="C39:D39"/>
    <mergeCell ref="E39:F39"/>
    <mergeCell ref="G39:H39"/>
    <mergeCell ref="I39:J39"/>
    <mergeCell ref="K39:L39"/>
    <mergeCell ref="M39:N39"/>
    <mergeCell ref="O39:P39"/>
    <mergeCell ref="V38:V39"/>
    <mergeCell ref="W38:W39"/>
    <mergeCell ref="X38:X39"/>
    <mergeCell ref="Y38:Y39"/>
    <mergeCell ref="Z38:Z39"/>
    <mergeCell ref="AA38:AA39"/>
    <mergeCell ref="S38:S39"/>
    <mergeCell ref="T38:T39"/>
    <mergeCell ref="U38:U39"/>
    <mergeCell ref="B36:B37"/>
    <mergeCell ref="Q36:Q37"/>
    <mergeCell ref="R36:R37"/>
    <mergeCell ref="B34:B35"/>
    <mergeCell ref="Q34:Q35"/>
    <mergeCell ref="R34:R35"/>
    <mergeCell ref="B38:B39"/>
    <mergeCell ref="Q38:Q39"/>
    <mergeCell ref="R38:R39"/>
    <mergeCell ref="C37:D37"/>
    <mergeCell ref="E37:F37"/>
    <mergeCell ref="G37:H37"/>
    <mergeCell ref="I37:J37"/>
    <mergeCell ref="K37:L37"/>
    <mergeCell ref="M37:N37"/>
    <mergeCell ref="O37:P37"/>
    <mergeCell ref="B32:B33"/>
    <mergeCell ref="M33:N33"/>
    <mergeCell ref="O33:P33"/>
    <mergeCell ref="AF29:AF30"/>
    <mergeCell ref="X34:X35"/>
    <mergeCell ref="Z34:Z35"/>
    <mergeCell ref="AB34:AB35"/>
    <mergeCell ref="C35:D35"/>
    <mergeCell ref="E35:F35"/>
    <mergeCell ref="G35:H35"/>
    <mergeCell ref="I35:J35"/>
    <mergeCell ref="Q32:Q33"/>
    <mergeCell ref="R32:R33"/>
    <mergeCell ref="X32:X33"/>
    <mergeCell ref="Z32:Z33"/>
    <mergeCell ref="AB32:AB33"/>
    <mergeCell ref="C33:D33"/>
    <mergeCell ref="E33:F33"/>
    <mergeCell ref="G33:H33"/>
    <mergeCell ref="I33:J33"/>
    <mergeCell ref="K33:L33"/>
    <mergeCell ref="K35:L35"/>
    <mergeCell ref="M35:N35"/>
    <mergeCell ref="O35:P35"/>
    <mergeCell ref="B30:B31"/>
    <mergeCell ref="Q30:Q31"/>
    <mergeCell ref="R30:R31"/>
    <mergeCell ref="X30:X31"/>
    <mergeCell ref="Z30:Z31"/>
    <mergeCell ref="AB30:AB31"/>
    <mergeCell ref="C31:D31"/>
    <mergeCell ref="E31:F31"/>
    <mergeCell ref="B28:B29"/>
    <mergeCell ref="G31:H31"/>
    <mergeCell ref="I31:J31"/>
    <mergeCell ref="K31:L31"/>
    <mergeCell ref="M31:N31"/>
    <mergeCell ref="O31:P31"/>
    <mergeCell ref="AD28:AG28"/>
    <mergeCell ref="C29:D29"/>
    <mergeCell ref="E29:F29"/>
    <mergeCell ref="G29:H29"/>
    <mergeCell ref="I29:J29"/>
    <mergeCell ref="K29:L29"/>
    <mergeCell ref="M29:N29"/>
    <mergeCell ref="O29:P29"/>
    <mergeCell ref="AD29:AD30"/>
    <mergeCell ref="AE29:AE30"/>
    <mergeCell ref="Q28:Q29"/>
    <mergeCell ref="R28:R29"/>
    <mergeCell ref="X28:X29"/>
    <mergeCell ref="Z28:Z29"/>
    <mergeCell ref="AB28:AB29"/>
    <mergeCell ref="AG29:AG30"/>
    <mergeCell ref="Z26:Z27"/>
    <mergeCell ref="AB26:AB27"/>
    <mergeCell ref="C27:D27"/>
    <mergeCell ref="E27:F27"/>
    <mergeCell ref="G27:H27"/>
    <mergeCell ref="I27:J27"/>
    <mergeCell ref="K27:L27"/>
    <mergeCell ref="M27:N27"/>
    <mergeCell ref="O27:P27"/>
    <mergeCell ref="M25:N25"/>
    <mergeCell ref="O25:P25"/>
    <mergeCell ref="B26:B27"/>
    <mergeCell ref="Q26:Q27"/>
    <mergeCell ref="R26:R27"/>
    <mergeCell ref="B24:B25"/>
    <mergeCell ref="Q24:Q25"/>
    <mergeCell ref="R24:R25"/>
    <mergeCell ref="X26:X27"/>
    <mergeCell ref="B22:B23"/>
    <mergeCell ref="Q22:Q23"/>
    <mergeCell ref="R22:R23"/>
    <mergeCell ref="B20:B21"/>
    <mergeCell ref="Q20:Q21"/>
    <mergeCell ref="R20:R21"/>
    <mergeCell ref="X24:X25"/>
    <mergeCell ref="Z24:Z25"/>
    <mergeCell ref="AB24:AB25"/>
    <mergeCell ref="C25:D25"/>
    <mergeCell ref="E25:F25"/>
    <mergeCell ref="G25:H25"/>
    <mergeCell ref="I25:J25"/>
    <mergeCell ref="X22:X23"/>
    <mergeCell ref="Z22:Z23"/>
    <mergeCell ref="AB22:AB23"/>
    <mergeCell ref="C23:D23"/>
    <mergeCell ref="E23:F23"/>
    <mergeCell ref="G23:H23"/>
    <mergeCell ref="I23:J23"/>
    <mergeCell ref="K23:L23"/>
    <mergeCell ref="M23:N23"/>
    <mergeCell ref="O23:P23"/>
    <mergeCell ref="K25:L25"/>
    <mergeCell ref="X20:X21"/>
    <mergeCell ref="Z20:Z21"/>
    <mergeCell ref="AB20:AB21"/>
    <mergeCell ref="C21:D21"/>
    <mergeCell ref="E21:F21"/>
    <mergeCell ref="G21:H21"/>
    <mergeCell ref="I21:J21"/>
    <mergeCell ref="AB18:AB19"/>
    <mergeCell ref="C19:D19"/>
    <mergeCell ref="E19:F19"/>
    <mergeCell ref="G19:H19"/>
    <mergeCell ref="I19:J19"/>
    <mergeCell ref="K19:L19"/>
    <mergeCell ref="M19:N19"/>
    <mergeCell ref="O19:P19"/>
    <mergeCell ref="V18:V19"/>
    <mergeCell ref="W18:W19"/>
    <mergeCell ref="X18:X19"/>
    <mergeCell ref="Y18:Y19"/>
    <mergeCell ref="Z18:Z19"/>
    <mergeCell ref="AA18:AA19"/>
    <mergeCell ref="K21:L21"/>
    <mergeCell ref="M21:N21"/>
    <mergeCell ref="O21:P21"/>
    <mergeCell ref="B18:B19"/>
    <mergeCell ref="Q18:Q19"/>
    <mergeCell ref="R18:R19"/>
    <mergeCell ref="S18:S19"/>
    <mergeCell ref="T18:T19"/>
    <mergeCell ref="U18:U19"/>
    <mergeCell ref="AB16:AB17"/>
    <mergeCell ref="C17:D17"/>
    <mergeCell ref="E17:F17"/>
    <mergeCell ref="G17:H17"/>
    <mergeCell ref="I17:J17"/>
    <mergeCell ref="K17:L17"/>
    <mergeCell ref="M17:N17"/>
    <mergeCell ref="O17:P17"/>
    <mergeCell ref="V16:V17"/>
    <mergeCell ref="W16:W17"/>
    <mergeCell ref="X16:X17"/>
    <mergeCell ref="Y16:Y17"/>
    <mergeCell ref="Z16:Z17"/>
    <mergeCell ref="AA16:AA17"/>
    <mergeCell ref="B16:B17"/>
    <mergeCell ref="Q16:Q17"/>
    <mergeCell ref="R16:R17"/>
    <mergeCell ref="S16:S17"/>
    <mergeCell ref="T16:T17"/>
    <mergeCell ref="U16:U17"/>
    <mergeCell ref="AB14:AB15"/>
    <mergeCell ref="C15:D15"/>
    <mergeCell ref="E15:F15"/>
    <mergeCell ref="G15:H15"/>
    <mergeCell ref="I15:J15"/>
    <mergeCell ref="K15:L15"/>
    <mergeCell ref="M15:N15"/>
    <mergeCell ref="O15:P15"/>
    <mergeCell ref="V14:V15"/>
    <mergeCell ref="W14:W15"/>
    <mergeCell ref="X14:X15"/>
    <mergeCell ref="Y14:Y15"/>
    <mergeCell ref="Z14:Z15"/>
    <mergeCell ref="AA14:AA15"/>
    <mergeCell ref="B14:B15"/>
    <mergeCell ref="Q14:Q15"/>
    <mergeCell ref="R14:R15"/>
    <mergeCell ref="S14:S15"/>
    <mergeCell ref="T14:T15"/>
    <mergeCell ref="U14:U15"/>
    <mergeCell ref="AB12:AB13"/>
    <mergeCell ref="C13:D13"/>
    <mergeCell ref="E13:F13"/>
    <mergeCell ref="G13:H13"/>
    <mergeCell ref="I13:J13"/>
    <mergeCell ref="K13:L13"/>
    <mergeCell ref="M13:N13"/>
    <mergeCell ref="O13:P13"/>
    <mergeCell ref="V12:V13"/>
    <mergeCell ref="W12:W13"/>
    <mergeCell ref="X12:X13"/>
    <mergeCell ref="Y12:Y13"/>
    <mergeCell ref="Z12:Z13"/>
    <mergeCell ref="AA12:AA13"/>
    <mergeCell ref="B12:B13"/>
    <mergeCell ref="Q12:Q13"/>
    <mergeCell ref="R12:R13"/>
    <mergeCell ref="S12:S13"/>
    <mergeCell ref="T12:T13"/>
    <mergeCell ref="U12:U13"/>
    <mergeCell ref="AF10:AF11"/>
    <mergeCell ref="AG10:AG11"/>
    <mergeCell ref="C11:D11"/>
    <mergeCell ref="E11:F11"/>
    <mergeCell ref="G11:H11"/>
    <mergeCell ref="I11:J11"/>
    <mergeCell ref="K11:L11"/>
    <mergeCell ref="M11:N11"/>
    <mergeCell ref="O11:P11"/>
    <mergeCell ref="Y10:Y11"/>
    <mergeCell ref="Z10:Z11"/>
    <mergeCell ref="AA10:AA11"/>
    <mergeCell ref="AB10:AB11"/>
    <mergeCell ref="AD10:AD11"/>
    <mergeCell ref="AE10:AE11"/>
    <mergeCell ref="AD9:AG9"/>
    <mergeCell ref="B10:B11"/>
    <mergeCell ref="Q10:Q11"/>
    <mergeCell ref="R10:R11"/>
    <mergeCell ref="S10:S11"/>
    <mergeCell ref="T10:T11"/>
    <mergeCell ref="U10:U11"/>
    <mergeCell ref="V10:V11"/>
    <mergeCell ref="W10:W11"/>
    <mergeCell ref="X10:X11"/>
    <mergeCell ref="AB8:AB9"/>
    <mergeCell ref="C9:D9"/>
    <mergeCell ref="E9:F9"/>
    <mergeCell ref="G9:H9"/>
    <mergeCell ref="I9:J9"/>
    <mergeCell ref="K9:L9"/>
    <mergeCell ref="M9:N9"/>
    <mergeCell ref="O9:P9"/>
    <mergeCell ref="V8:V9"/>
    <mergeCell ref="W8:W9"/>
    <mergeCell ref="X8:X9"/>
    <mergeCell ref="Y8:Y9"/>
    <mergeCell ref="Z8:Z9"/>
    <mergeCell ref="AA8:AA9"/>
    <mergeCell ref="B8:B9"/>
    <mergeCell ref="Q8:Q9"/>
    <mergeCell ref="R8:R9"/>
    <mergeCell ref="S8:S9"/>
    <mergeCell ref="T8:T9"/>
    <mergeCell ref="U8:U9"/>
    <mergeCell ref="AB6:AB7"/>
    <mergeCell ref="C7:D7"/>
    <mergeCell ref="E7:F7"/>
    <mergeCell ref="G7:H7"/>
    <mergeCell ref="I7:J7"/>
    <mergeCell ref="K7:L7"/>
    <mergeCell ref="M7:N7"/>
    <mergeCell ref="O7:P7"/>
    <mergeCell ref="V6:V7"/>
    <mergeCell ref="W6:W7"/>
    <mergeCell ref="X6:X7"/>
    <mergeCell ref="Y6:Y7"/>
    <mergeCell ref="Z6:Z7"/>
    <mergeCell ref="AA6:AA7"/>
    <mergeCell ref="B6:B7"/>
    <mergeCell ref="Q6:Q7"/>
    <mergeCell ref="R6:R7"/>
    <mergeCell ref="S6:S7"/>
    <mergeCell ref="T6:T7"/>
    <mergeCell ref="U6:U7"/>
    <mergeCell ref="AE3:AE4"/>
    <mergeCell ref="C4:D4"/>
    <mergeCell ref="E4:F4"/>
    <mergeCell ref="G4:H4"/>
    <mergeCell ref="I4:J4"/>
    <mergeCell ref="K4:L4"/>
    <mergeCell ref="M4:N4"/>
    <mergeCell ref="O4:P4"/>
    <mergeCell ref="X3:X5"/>
    <mergeCell ref="Y3:Y5"/>
    <mergeCell ref="Z3:Z5"/>
    <mergeCell ref="AA3:AA5"/>
    <mergeCell ref="AB3:AB5"/>
    <mergeCell ref="AD3:AD4"/>
    <mergeCell ref="R3:R5"/>
    <mergeCell ref="S3:S5"/>
    <mergeCell ref="T3:T5"/>
    <mergeCell ref="U3:U5"/>
    <mergeCell ref="V3:V5"/>
    <mergeCell ref="W3:W5"/>
    <mergeCell ref="B2:AB2"/>
    <mergeCell ref="AD2:AE2"/>
    <mergeCell ref="C3:D3"/>
    <mergeCell ref="E3:F3"/>
    <mergeCell ref="G3:H3"/>
    <mergeCell ref="I3:J3"/>
    <mergeCell ref="K3:L3"/>
    <mergeCell ref="M3:N3"/>
    <mergeCell ref="O3:P3"/>
    <mergeCell ref="Q3:Q5"/>
  </mergeCells>
  <conditionalFormatting sqref="C1 E1 G1 I1 K1 M1 O1 O3:O8 M3:M8 K3:K8 I3:I8 G3:G6 E3:E6 C3:C8 C10 E10 G10 I10 K10 M10 O10 C12 E12 G12 I12 K12 M12 O12 O14 M14 K14 I14 G14 E14 C14 C16 E16 G16 I16 K16 M16 O16 O18 M18 K18 I18 G18 E18 C18 O20 M20 K20 I20 G20 E20 C20 C22 E22 G22 I22 K22 M22 O22 O24 M24 K24 I24 G24 E24 C24 C26 E26 G26 I26 K26 M26 O26 O28 M28 K28 I28 G28 E28 C28 C30 E30 G30 I30 K30 M30 O30 O32 M32 K32 I32 G32 E32 C32 C34 E34 G34 I34 K34 M34 O34 O36 M36 K36 I36 G36 E36 C36 O38 M38 K38 I38 G38 E38 C38 C42:C1048576 E42:E1048576 G42:G1048576 I42:I1048576 K42:K1048576 M42:M1048576 O42:O1048576 G8 E8">
    <cfRule type="cellIs" dxfId="85" priority="40" operator="equal">
      <formula>"X"</formula>
    </cfRule>
  </conditionalFormatting>
  <conditionalFormatting sqref="D1 F1 H1 J1 L1 N1 P1 P3:P8 N3:N8 L3:L8 J3:J8 H3:H6 F3:F6 D3:D8 D10 F10 H10 J10 L10 N10 P10 D12 F12 H12 J12 L12 N12 P12 P14 N14 L14 J14 H14 F14 D14 D16 F16 H16 J16 L16 N16 P16 P18 N18 L18 J18 H18 F18 D18 P20 N20 L20 J20 H20 F20 D20 D22 F22 H22 J22 L22 N22 P22 P24 N24 L24 J24 H24 F24 D24 D26 F26 H26 J26 L26 N26 P26 P28 N28 L28 J28 H28 F28 D28 D30 F30 H30 J30 L30 N30 P30 P32 N32 L32 J32 H32 F32 D32 D34 F34 H34 J34 L34 N34 P34 P36 N36 L36 J36 H36 F36 D36 P38 N38 L38 J38 H38 F38 D38 D42:D1048576 F42:F1048576 H42:H1048576 J42:J1048576 L42:L1048576 N42:N1048576 P42:P1048576 H8 F8">
    <cfRule type="cellIs" dxfId="84" priority="39" operator="equal">
      <formula>"X"</formula>
    </cfRule>
  </conditionalFormatting>
  <conditionalFormatting sqref="O9 M9 K9 I9 G9 E9 C9">
    <cfRule type="cellIs" dxfId="83" priority="38" operator="equal">
      <formula>"X"</formula>
    </cfRule>
  </conditionalFormatting>
  <conditionalFormatting sqref="P9 N9 L9 J9 H9 F9 D9">
    <cfRule type="cellIs" dxfId="82" priority="37" operator="equal">
      <formula>"X"</formula>
    </cfRule>
  </conditionalFormatting>
  <conditionalFormatting sqref="O11 M11 K11 I11 G11 E11 C11">
    <cfRule type="cellIs" dxfId="81" priority="36" operator="equal">
      <formula>"X"</formula>
    </cfRule>
  </conditionalFormatting>
  <conditionalFormatting sqref="P11 N11 L11 J11 H11 F11 D11">
    <cfRule type="cellIs" dxfId="80" priority="35" operator="equal">
      <formula>"X"</formula>
    </cfRule>
  </conditionalFormatting>
  <conditionalFormatting sqref="O39 M39 K39 I39 G39 E39 C39">
    <cfRule type="cellIs" dxfId="79" priority="26" operator="equal">
      <formula>"X"</formula>
    </cfRule>
  </conditionalFormatting>
  <conditionalFormatting sqref="P39 N39 L39 J39 H39 F39 D39">
    <cfRule type="cellIs" dxfId="78" priority="25" operator="equal">
      <formula>"X"</formula>
    </cfRule>
  </conditionalFormatting>
  <conditionalFormatting sqref="O13 M13 K13 I13 G13 E13 C13">
    <cfRule type="cellIs" dxfId="77" priority="34" operator="equal">
      <formula>"X"</formula>
    </cfRule>
  </conditionalFormatting>
  <conditionalFormatting sqref="P13 N13 L13 J13 H13 F13 D13">
    <cfRule type="cellIs" dxfId="76" priority="33" operator="equal">
      <formula>"X"</formula>
    </cfRule>
  </conditionalFormatting>
  <conditionalFormatting sqref="O15 M15 K15 I15 G15 E15 C15">
    <cfRule type="cellIs" dxfId="75" priority="32" operator="equal">
      <formula>"X"</formula>
    </cfRule>
  </conditionalFormatting>
  <conditionalFormatting sqref="P15 N15 L15 J15 H15 F15 D15">
    <cfRule type="cellIs" dxfId="74" priority="31" operator="equal">
      <formula>"X"</formula>
    </cfRule>
  </conditionalFormatting>
  <conditionalFormatting sqref="O17 M17 K17 I17 G17 C17">
    <cfRule type="cellIs" dxfId="73" priority="30" operator="equal">
      <formula>"X"</formula>
    </cfRule>
  </conditionalFormatting>
  <conditionalFormatting sqref="P17 N17 L17 J17 H17 D17">
    <cfRule type="cellIs" dxfId="72" priority="29" operator="equal">
      <formula>"X"</formula>
    </cfRule>
  </conditionalFormatting>
  <conditionalFormatting sqref="O19 M19 K19 I19 G19 C19">
    <cfRule type="cellIs" dxfId="71" priority="28" operator="equal">
      <formula>"X"</formula>
    </cfRule>
  </conditionalFormatting>
  <conditionalFormatting sqref="P19 N19 L19 J19 H19 D19">
    <cfRule type="cellIs" dxfId="70" priority="27" operator="equal">
      <formula>"X"</formula>
    </cfRule>
  </conditionalFormatting>
  <conditionalFormatting sqref="G7 E7">
    <cfRule type="cellIs" dxfId="69" priority="24" operator="equal">
      <formula>"X"</formula>
    </cfRule>
  </conditionalFormatting>
  <conditionalFormatting sqref="H7 F7">
    <cfRule type="cellIs" dxfId="68" priority="23" operator="equal">
      <formula>"X"</formula>
    </cfRule>
  </conditionalFormatting>
  <conditionalFormatting sqref="C37 E37 G37 I37 K37 M37 O37">
    <cfRule type="cellIs" dxfId="67" priority="22" operator="equal">
      <formula>"X"</formula>
    </cfRule>
  </conditionalFormatting>
  <conditionalFormatting sqref="D37 F37 H37 J37 L37 N37 P37">
    <cfRule type="cellIs" dxfId="66" priority="21" operator="equal">
      <formula>"X"</formula>
    </cfRule>
  </conditionalFormatting>
  <conditionalFormatting sqref="C35 E35 G35 I35 K35 M35 O35">
    <cfRule type="cellIs" dxfId="65" priority="20" operator="equal">
      <formula>"X"</formula>
    </cfRule>
  </conditionalFormatting>
  <conditionalFormatting sqref="D35 F35 H35 J35 L35 N35">
    <cfRule type="cellIs" dxfId="64" priority="19" operator="equal">
      <formula>"X"</formula>
    </cfRule>
  </conditionalFormatting>
  <conditionalFormatting sqref="C33 E33 G33 I33 K33 M33 O33">
    <cfRule type="cellIs" dxfId="63" priority="18" operator="equal">
      <formula>"X"</formula>
    </cfRule>
  </conditionalFormatting>
  <conditionalFormatting sqref="D33 F33 H33 J33 L33 N33 P33">
    <cfRule type="cellIs" dxfId="62" priority="17" operator="equal">
      <formula>"X"</formula>
    </cfRule>
  </conditionalFormatting>
  <conditionalFormatting sqref="C31 E31 G31 I31 K31 M31 O31">
    <cfRule type="cellIs" dxfId="61" priority="16" operator="equal">
      <formula>"X"</formula>
    </cfRule>
  </conditionalFormatting>
  <conditionalFormatting sqref="D31 F31 H31 J31 L31 N31 P31">
    <cfRule type="cellIs" dxfId="60" priority="15" operator="equal">
      <formula>"X"</formula>
    </cfRule>
  </conditionalFormatting>
  <conditionalFormatting sqref="C29 E29 G29 I29 K29 M29 O29">
    <cfRule type="cellIs" dxfId="59" priority="14" operator="equal">
      <formula>"X"</formula>
    </cfRule>
  </conditionalFormatting>
  <conditionalFormatting sqref="D29 F29 H29 J29 L29 N29 P29">
    <cfRule type="cellIs" dxfId="58" priority="13" operator="equal">
      <formula>"X"</formula>
    </cfRule>
  </conditionalFormatting>
  <conditionalFormatting sqref="C27 E27 G27 I27 K27 M27 O27">
    <cfRule type="cellIs" dxfId="57" priority="12" operator="equal">
      <formula>"X"</formula>
    </cfRule>
  </conditionalFormatting>
  <conditionalFormatting sqref="D27 F27 H27 J27 L27 N27 P27">
    <cfRule type="cellIs" dxfId="56" priority="11" operator="equal">
      <formula>"X"</formula>
    </cfRule>
  </conditionalFormatting>
  <conditionalFormatting sqref="C25 E25 G25 I25 K25 M25 O25">
    <cfRule type="cellIs" dxfId="55" priority="10" operator="equal">
      <formula>"X"</formula>
    </cfRule>
  </conditionalFormatting>
  <conditionalFormatting sqref="D25 F25 H25 J25 L25 N25 P25">
    <cfRule type="cellIs" dxfId="54" priority="9" operator="equal">
      <formula>"X"</formula>
    </cfRule>
  </conditionalFormatting>
  <conditionalFormatting sqref="C23 E23 G23 I23 K23 M23 O23">
    <cfRule type="cellIs" dxfId="53" priority="8" operator="equal">
      <formula>"X"</formula>
    </cfRule>
  </conditionalFormatting>
  <conditionalFormatting sqref="D23 F23 H23 J23 L23 N23 P23">
    <cfRule type="cellIs" dxfId="52" priority="7" operator="equal">
      <formula>"X"</formula>
    </cfRule>
  </conditionalFormatting>
  <conditionalFormatting sqref="C21 E21 G21 I21 K21 M21 O21">
    <cfRule type="cellIs" dxfId="51" priority="6" operator="equal">
      <formula>"X"</formula>
    </cfRule>
  </conditionalFormatting>
  <conditionalFormatting sqref="D21 F21 H21 J21 L21 N21 P21">
    <cfRule type="cellIs" dxfId="50" priority="5" operator="equal">
      <formula>"X"</formula>
    </cfRule>
  </conditionalFormatting>
  <conditionalFormatting sqref="E19">
    <cfRule type="cellIs" dxfId="49" priority="4" operator="equal">
      <formula>"X"</formula>
    </cfRule>
  </conditionalFormatting>
  <conditionalFormatting sqref="F19">
    <cfRule type="cellIs" dxfId="48" priority="3" operator="equal">
      <formula>"X"</formula>
    </cfRule>
  </conditionalFormatting>
  <conditionalFormatting sqref="E17">
    <cfRule type="cellIs" dxfId="47" priority="2" operator="equal">
      <formula>"X"</formula>
    </cfRule>
  </conditionalFormatting>
  <conditionalFormatting sqref="F17">
    <cfRule type="cellIs" dxfId="46" priority="1" operator="equal">
      <formula>"X"</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workbookViewId="0">
      <pane ySplit="3" topLeftCell="A4" activePane="bottomLeft" state="frozen"/>
      <selection activeCell="H31" sqref="H31:H32"/>
      <selection pane="bottomLeft" activeCell="H31" sqref="H31:H32"/>
    </sheetView>
  </sheetViews>
  <sheetFormatPr baseColWidth="10" defaultColWidth="0" defaultRowHeight="14.45" customHeight="1" zeroHeight="1" x14ac:dyDescent="0.3"/>
  <cols>
    <col min="1" max="1" width="10.25" customWidth="1"/>
    <col min="2" max="2" width="13.25" customWidth="1"/>
    <col min="3" max="3" width="42.25" customWidth="1"/>
    <col min="4" max="4" width="36.5" customWidth="1"/>
    <col min="5" max="5" width="8" customWidth="1"/>
    <col min="6" max="6" width="10.25" customWidth="1"/>
    <col min="7" max="16384" width="10.25" hidden="1"/>
  </cols>
  <sheetData>
    <row r="1" spans="1:6" ht="17.25" thickBot="1" x14ac:dyDescent="0.35">
      <c r="A1" s="33"/>
      <c r="B1" s="33"/>
      <c r="C1" s="33"/>
      <c r="D1" s="33"/>
      <c r="E1" s="33"/>
      <c r="F1" s="33"/>
    </row>
    <row r="2" spans="1:6" ht="31.5" customHeight="1" thickTop="1" thickBot="1" x14ac:dyDescent="0.35">
      <c r="A2" s="33"/>
      <c r="B2" s="160" t="s">
        <v>213</v>
      </c>
      <c r="C2" s="160"/>
      <c r="D2" s="160"/>
      <c r="E2" s="160"/>
      <c r="F2" s="33"/>
    </row>
    <row r="3" spans="1:6" ht="18" thickTop="1" thickBot="1" x14ac:dyDescent="0.35">
      <c r="A3" s="33"/>
      <c r="B3" s="42" t="s">
        <v>222</v>
      </c>
      <c r="C3" s="42" t="s">
        <v>223</v>
      </c>
      <c r="D3" s="42" t="s">
        <v>297</v>
      </c>
      <c r="E3" s="42" t="s">
        <v>224</v>
      </c>
      <c r="F3" s="33"/>
    </row>
    <row r="4" spans="1:6" ht="34.5" thickTop="1" thickBot="1" x14ac:dyDescent="0.35">
      <c r="A4" s="33"/>
      <c r="B4" s="43" t="s">
        <v>298</v>
      </c>
      <c r="C4" s="35" t="s">
        <v>299</v>
      </c>
      <c r="D4" s="35" t="s">
        <v>300</v>
      </c>
      <c r="E4" s="36">
        <v>1</v>
      </c>
      <c r="F4" s="33"/>
    </row>
    <row r="5" spans="1:6" ht="34.5" thickTop="1" thickBot="1" x14ac:dyDescent="0.35">
      <c r="A5" s="33"/>
      <c r="B5" s="43" t="s">
        <v>301</v>
      </c>
      <c r="C5" s="35" t="s">
        <v>302</v>
      </c>
      <c r="D5" s="35" t="s">
        <v>303</v>
      </c>
      <c r="E5" s="36">
        <v>2</v>
      </c>
      <c r="F5" s="33"/>
    </row>
    <row r="6" spans="1:6" ht="34.5" thickTop="1" thickBot="1" x14ac:dyDescent="0.35">
      <c r="A6" s="33"/>
      <c r="B6" s="43" t="s">
        <v>304</v>
      </c>
      <c r="C6" s="35" t="s">
        <v>305</v>
      </c>
      <c r="D6" s="35" t="s">
        <v>306</v>
      </c>
      <c r="E6" s="36">
        <v>3</v>
      </c>
      <c r="F6" s="33"/>
    </row>
    <row r="7" spans="1:6" ht="34.5" thickTop="1" thickBot="1" x14ac:dyDescent="0.35">
      <c r="A7" s="33"/>
      <c r="B7" s="43" t="s">
        <v>307</v>
      </c>
      <c r="C7" s="35" t="s">
        <v>308</v>
      </c>
      <c r="D7" s="35" t="s">
        <v>309</v>
      </c>
      <c r="E7" s="36">
        <v>4</v>
      </c>
      <c r="F7" s="33"/>
    </row>
    <row r="8" spans="1:6" ht="67.5" thickTop="1" thickBot="1" x14ac:dyDescent="0.35">
      <c r="A8" s="33"/>
      <c r="B8" s="43" t="s">
        <v>310</v>
      </c>
      <c r="C8" s="35" t="s">
        <v>311</v>
      </c>
      <c r="D8" s="35" t="s">
        <v>312</v>
      </c>
      <c r="E8" s="36">
        <v>5</v>
      </c>
      <c r="F8" s="33"/>
    </row>
    <row r="9" spans="1:6" s="33" customFormat="1" ht="17.25" thickTop="1" x14ac:dyDescent="0.3"/>
  </sheetData>
  <mergeCells count="1">
    <mergeCell ref="B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zoomScale="90" zoomScaleNormal="90" workbookViewId="0">
      <selection activeCell="H31" sqref="H31:H32"/>
    </sheetView>
  </sheetViews>
  <sheetFormatPr baseColWidth="10" defaultColWidth="11.375" defaultRowHeight="16.5" x14ac:dyDescent="0.3"/>
  <cols>
    <col min="1" max="1" width="18.75" style="1" customWidth="1"/>
    <col min="2" max="2" width="21.5" style="1" customWidth="1"/>
    <col min="3" max="3" width="9.625" style="1" customWidth="1"/>
    <col min="4" max="6" width="21.375" style="1" customWidth="1"/>
    <col min="7" max="8" width="17.875" style="1" customWidth="1"/>
    <col min="9" max="16384" width="11.375" style="1"/>
  </cols>
  <sheetData>
    <row r="1" spans="1:8" ht="24" customHeight="1" x14ac:dyDescent="0.3"/>
    <row r="2" spans="1:8" ht="24" customHeight="1" x14ac:dyDescent="0.3"/>
    <row r="3" spans="1:8" ht="24" customHeight="1" x14ac:dyDescent="0.3">
      <c r="D3" s="161"/>
      <c r="E3" s="161"/>
      <c r="F3" s="161"/>
    </row>
    <row r="4" spans="1:8" ht="24" customHeight="1" x14ac:dyDescent="0.3">
      <c r="D4" s="161" t="s">
        <v>35</v>
      </c>
      <c r="E4" s="161"/>
      <c r="F4" s="161"/>
    </row>
    <row r="5" spans="1:8" ht="24" customHeight="1" x14ac:dyDescent="0.3"/>
    <row r="6" spans="1:8" ht="56.25" customHeight="1" x14ac:dyDescent="0.3">
      <c r="B6" s="9" t="s">
        <v>314</v>
      </c>
      <c r="C6" s="52">
        <v>5</v>
      </c>
      <c r="D6" s="12"/>
      <c r="E6" s="12"/>
      <c r="F6" s="12"/>
      <c r="H6" s="7" t="s">
        <v>28</v>
      </c>
    </row>
    <row r="7" spans="1:8" ht="56.25" customHeight="1" x14ac:dyDescent="0.3">
      <c r="B7" s="9" t="s">
        <v>307</v>
      </c>
      <c r="C7" s="52">
        <v>4</v>
      </c>
      <c r="D7" s="13"/>
      <c r="E7" s="13"/>
      <c r="F7" s="12"/>
      <c r="H7" s="2" t="s">
        <v>1</v>
      </c>
    </row>
    <row r="8" spans="1:8" ht="56.25" customHeight="1" x14ac:dyDescent="0.3">
      <c r="A8" s="6" t="s">
        <v>34</v>
      </c>
      <c r="B8" s="9" t="s">
        <v>304</v>
      </c>
      <c r="C8" s="52">
        <v>3</v>
      </c>
      <c r="D8" s="13"/>
      <c r="E8" s="13"/>
      <c r="F8" s="12"/>
      <c r="H8" s="3" t="s">
        <v>3</v>
      </c>
    </row>
    <row r="9" spans="1:8" ht="56.25" customHeight="1" x14ac:dyDescent="0.3">
      <c r="B9" s="9" t="s">
        <v>301</v>
      </c>
      <c r="C9" s="52">
        <v>2</v>
      </c>
      <c r="D9" s="14"/>
      <c r="E9" s="13"/>
      <c r="F9" s="12"/>
      <c r="H9" s="4" t="s">
        <v>0</v>
      </c>
    </row>
    <row r="10" spans="1:8" ht="56.25" customHeight="1" x14ac:dyDescent="0.3">
      <c r="B10" s="9" t="s">
        <v>315</v>
      </c>
      <c r="C10" s="52">
        <v>1</v>
      </c>
      <c r="D10" s="14"/>
      <c r="E10" s="13"/>
      <c r="F10" s="12"/>
    </row>
    <row r="11" spans="1:8" x14ac:dyDescent="0.3">
      <c r="D11" s="5">
        <v>3</v>
      </c>
      <c r="E11" s="5">
        <v>4</v>
      </c>
      <c r="F11" s="5">
        <v>5</v>
      </c>
    </row>
    <row r="12" spans="1:8" x14ac:dyDescent="0.3">
      <c r="D12" s="5" t="s">
        <v>3</v>
      </c>
      <c r="E12" s="5" t="s">
        <v>23</v>
      </c>
      <c r="F12" s="5" t="s">
        <v>22</v>
      </c>
    </row>
    <row r="13" spans="1:8" x14ac:dyDescent="0.3">
      <c r="D13" s="5"/>
      <c r="E13" s="5"/>
      <c r="F13" s="5"/>
    </row>
    <row r="14" spans="1:8" x14ac:dyDescent="0.3">
      <c r="D14" s="162"/>
      <c r="E14" s="162"/>
      <c r="F14" s="162"/>
    </row>
  </sheetData>
  <mergeCells count="3">
    <mergeCell ref="D3:F3"/>
    <mergeCell ref="D14:F14"/>
    <mergeCell ref="D4:F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14"/>
  <sheetViews>
    <sheetView zoomScale="90" zoomScaleNormal="90" workbookViewId="0">
      <selection activeCell="H31" sqref="H31:H32"/>
    </sheetView>
  </sheetViews>
  <sheetFormatPr baseColWidth="10" defaultColWidth="11.375" defaultRowHeight="16.5" x14ac:dyDescent="0.3"/>
  <cols>
    <col min="1" max="1" width="8.5" style="1" customWidth="1"/>
    <col min="2" max="2" width="14.625" style="1" customWidth="1"/>
    <col min="3" max="3" width="17.875" style="1" customWidth="1"/>
    <col min="4" max="6" width="21.875" style="1" customWidth="1"/>
    <col min="7" max="8" width="17.875" style="1" customWidth="1"/>
    <col min="9" max="16384" width="11.375" style="1"/>
  </cols>
  <sheetData>
    <row r="3" spans="2:8" ht="20.25" x14ac:dyDescent="0.3">
      <c r="D3" s="161"/>
      <c r="E3" s="161"/>
      <c r="F3" s="161"/>
    </row>
    <row r="4" spans="2:8" ht="50.1" customHeight="1" x14ac:dyDescent="0.3">
      <c r="D4" s="161" t="s">
        <v>36</v>
      </c>
      <c r="E4" s="161"/>
      <c r="F4" s="161"/>
    </row>
    <row r="5" spans="2:8" ht="20.25" customHeight="1" x14ac:dyDescent="0.3"/>
    <row r="6" spans="2:8" ht="57" customHeight="1" x14ac:dyDescent="0.3">
      <c r="C6" s="9" t="s">
        <v>52</v>
      </c>
      <c r="D6" s="12"/>
      <c r="E6" s="12"/>
      <c r="F6" s="12"/>
      <c r="H6" s="7" t="s">
        <v>28</v>
      </c>
    </row>
    <row r="7" spans="2:8" ht="57" customHeight="1" x14ac:dyDescent="0.3">
      <c r="C7" s="9" t="s">
        <v>53</v>
      </c>
      <c r="D7" s="13"/>
      <c r="E7" s="13"/>
      <c r="F7" s="12"/>
      <c r="H7" s="2" t="s">
        <v>1</v>
      </c>
    </row>
    <row r="8" spans="2:8" ht="57" customHeight="1" x14ac:dyDescent="0.3">
      <c r="B8" s="6" t="s">
        <v>34</v>
      </c>
      <c r="C8" s="9" t="s">
        <v>54</v>
      </c>
      <c r="D8" s="13"/>
      <c r="E8" s="13"/>
      <c r="F8" s="12"/>
      <c r="H8" s="3" t="s">
        <v>3</v>
      </c>
    </row>
    <row r="9" spans="2:8" ht="57" customHeight="1" x14ac:dyDescent="0.3">
      <c r="C9" s="9" t="s">
        <v>55</v>
      </c>
      <c r="D9" s="14"/>
      <c r="E9" s="13"/>
      <c r="F9" s="12"/>
      <c r="H9" s="4" t="s">
        <v>0</v>
      </c>
    </row>
    <row r="10" spans="2:8" ht="57" customHeight="1" x14ac:dyDescent="0.3">
      <c r="C10" s="9" t="s">
        <v>141</v>
      </c>
      <c r="D10" s="14"/>
      <c r="E10" s="13"/>
      <c r="F10" s="12"/>
    </row>
    <row r="11" spans="2:8" ht="18" customHeight="1" x14ac:dyDescent="0.3">
      <c r="D11" s="5">
        <v>3</v>
      </c>
      <c r="E11" s="5">
        <v>4</v>
      </c>
      <c r="F11" s="5">
        <v>5</v>
      </c>
    </row>
    <row r="12" spans="2:8" x14ac:dyDescent="0.3">
      <c r="D12" s="5" t="s">
        <v>3</v>
      </c>
      <c r="E12" s="5" t="s">
        <v>23</v>
      </c>
      <c r="F12" s="5" t="s">
        <v>22</v>
      </c>
    </row>
    <row r="13" spans="2:8" x14ac:dyDescent="0.3">
      <c r="D13" s="5"/>
      <c r="E13" s="5"/>
      <c r="F13" s="5"/>
    </row>
    <row r="14" spans="2:8" x14ac:dyDescent="0.3">
      <c r="D14" s="162"/>
      <c r="E14" s="162"/>
      <c r="F14" s="162"/>
    </row>
  </sheetData>
  <mergeCells count="3">
    <mergeCell ref="D3:F3"/>
    <mergeCell ref="D4:F4"/>
    <mergeCell ref="D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4"/>
  <sheetViews>
    <sheetView zoomScaleNormal="100" workbookViewId="0">
      <selection activeCell="AAM14" sqref="AAM14"/>
    </sheetView>
  </sheetViews>
  <sheetFormatPr baseColWidth="10" defaultColWidth="18.875" defaultRowHeight="16.5" x14ac:dyDescent="0.3"/>
  <cols>
    <col min="1" max="1" width="20" style="8" customWidth="1"/>
    <col min="2" max="3" width="18.875" style="8"/>
    <col min="4" max="4" width="30.875" style="8" customWidth="1"/>
    <col min="5" max="5" width="96.625" style="8" customWidth="1"/>
    <col min="6" max="16384" width="18.875" style="8"/>
  </cols>
  <sheetData>
    <row r="1" spans="1:15" x14ac:dyDescent="0.3">
      <c r="G1" s="163" t="s">
        <v>56</v>
      </c>
      <c r="I1" s="163" t="s">
        <v>57</v>
      </c>
    </row>
    <row r="2" spans="1:15" ht="30" x14ac:dyDescent="0.3">
      <c r="A2" s="10" t="s">
        <v>12</v>
      </c>
      <c r="B2" s="10" t="s">
        <v>16</v>
      </c>
      <c r="C2" s="10" t="s">
        <v>19</v>
      </c>
      <c r="D2" s="10" t="s">
        <v>89</v>
      </c>
      <c r="E2" s="10" t="s">
        <v>58</v>
      </c>
      <c r="F2" s="10" t="s">
        <v>20</v>
      </c>
      <c r="G2" s="163"/>
      <c r="H2" s="10" t="s">
        <v>21</v>
      </c>
      <c r="I2" s="163"/>
      <c r="J2" s="10" t="s">
        <v>24</v>
      </c>
      <c r="K2" s="10" t="s">
        <v>26</v>
      </c>
      <c r="L2" s="10" t="s">
        <v>10</v>
      </c>
      <c r="M2" s="10" t="s">
        <v>11</v>
      </c>
      <c r="N2" s="10" t="s">
        <v>29</v>
      </c>
      <c r="O2" s="10" t="s">
        <v>31</v>
      </c>
    </row>
    <row r="3" spans="1:15" ht="33" x14ac:dyDescent="0.3">
      <c r="A3" s="8" t="s">
        <v>7</v>
      </c>
      <c r="B3" s="8" t="s">
        <v>17</v>
      </c>
      <c r="C3" s="8" t="s">
        <v>84</v>
      </c>
      <c r="D3" s="8" t="s">
        <v>90</v>
      </c>
      <c r="E3" s="8" t="s">
        <v>140</v>
      </c>
      <c r="F3" s="8" t="s">
        <v>59</v>
      </c>
      <c r="G3" s="11">
        <v>5</v>
      </c>
      <c r="H3" s="8" t="s">
        <v>60</v>
      </c>
      <c r="I3" s="11">
        <v>5</v>
      </c>
      <c r="J3" s="8" t="s">
        <v>25</v>
      </c>
      <c r="K3" s="8" t="s">
        <v>4</v>
      </c>
      <c r="L3" s="8" t="s">
        <v>69</v>
      </c>
      <c r="M3" s="8" t="s">
        <v>71</v>
      </c>
      <c r="N3" s="8" t="s">
        <v>30</v>
      </c>
      <c r="O3" s="8" t="s">
        <v>6</v>
      </c>
    </row>
    <row r="4" spans="1:15" ht="33" x14ac:dyDescent="0.3">
      <c r="A4" s="8" t="s">
        <v>76</v>
      </c>
      <c r="B4" s="8" t="s">
        <v>80</v>
      </c>
      <c r="C4" s="8" t="s">
        <v>83</v>
      </c>
      <c r="D4" s="8" t="s">
        <v>91</v>
      </c>
      <c r="E4" s="8" t="s">
        <v>99</v>
      </c>
      <c r="F4" s="8" t="s">
        <v>61</v>
      </c>
      <c r="G4" s="11">
        <v>4</v>
      </c>
      <c r="H4" s="8" t="s">
        <v>50</v>
      </c>
      <c r="I4" s="11">
        <v>4</v>
      </c>
      <c r="J4" s="8" t="s">
        <v>1</v>
      </c>
      <c r="K4" s="8" t="s">
        <v>27</v>
      </c>
      <c r="L4" s="8" t="s">
        <v>70</v>
      </c>
      <c r="M4" s="8" t="s">
        <v>72</v>
      </c>
      <c r="N4" s="8" t="s">
        <v>74</v>
      </c>
      <c r="O4" s="8" t="s">
        <v>5</v>
      </c>
    </row>
    <row r="5" spans="1:15" ht="33" x14ac:dyDescent="0.3">
      <c r="A5" s="8" t="s">
        <v>8</v>
      </c>
      <c r="B5" s="8" t="s">
        <v>81</v>
      </c>
      <c r="C5" s="8" t="s">
        <v>85</v>
      </c>
      <c r="D5" s="8" t="s">
        <v>92</v>
      </c>
      <c r="E5" s="8" t="s">
        <v>100</v>
      </c>
      <c r="F5" s="8" t="s">
        <v>49</v>
      </c>
      <c r="G5" s="11">
        <v>3</v>
      </c>
      <c r="H5" s="8" t="s">
        <v>62</v>
      </c>
      <c r="I5" s="11">
        <v>3</v>
      </c>
      <c r="J5" s="8" t="s">
        <v>3</v>
      </c>
      <c r="L5" s="8" t="s">
        <v>73</v>
      </c>
      <c r="M5" s="8" t="s">
        <v>73</v>
      </c>
      <c r="N5" s="8" t="s">
        <v>32</v>
      </c>
    </row>
    <row r="6" spans="1:15" ht="33" x14ac:dyDescent="0.3">
      <c r="A6" s="8" t="s">
        <v>14</v>
      </c>
      <c r="B6" s="8" t="s">
        <v>15</v>
      </c>
      <c r="C6" s="8" t="s">
        <v>87</v>
      </c>
      <c r="D6" s="8" t="s">
        <v>93</v>
      </c>
      <c r="E6" s="8" t="s">
        <v>101</v>
      </c>
      <c r="F6" s="8" t="s">
        <v>51</v>
      </c>
      <c r="G6" s="11">
        <v>2</v>
      </c>
      <c r="H6" s="8" t="s">
        <v>63</v>
      </c>
      <c r="I6" s="11">
        <v>2</v>
      </c>
      <c r="J6" s="8" t="s">
        <v>0</v>
      </c>
      <c r="N6" s="8" t="s">
        <v>75</v>
      </c>
    </row>
    <row r="7" spans="1:15" ht="33" x14ac:dyDescent="0.3">
      <c r="A7" s="8" t="s">
        <v>15</v>
      </c>
      <c r="B7" s="8" t="s">
        <v>18</v>
      </c>
      <c r="C7" s="8" t="s">
        <v>86</v>
      </c>
      <c r="D7" s="8" t="s">
        <v>94</v>
      </c>
      <c r="E7" s="8" t="s">
        <v>102</v>
      </c>
      <c r="F7" s="8" t="s">
        <v>98</v>
      </c>
      <c r="G7" s="11">
        <v>1</v>
      </c>
      <c r="H7" s="8" t="s">
        <v>64</v>
      </c>
      <c r="I7" s="11">
        <v>1</v>
      </c>
    </row>
    <row r="8" spans="1:15" ht="33" x14ac:dyDescent="0.3">
      <c r="A8" s="8" t="s">
        <v>13</v>
      </c>
      <c r="B8" s="8" t="s">
        <v>82</v>
      </c>
      <c r="C8" s="8" t="s">
        <v>88</v>
      </c>
      <c r="D8" s="8" t="s">
        <v>95</v>
      </c>
      <c r="E8" s="8" t="s">
        <v>103</v>
      </c>
    </row>
    <row r="9" spans="1:15" ht="33" x14ac:dyDescent="0.3">
      <c r="A9" s="8" t="s">
        <v>77</v>
      </c>
      <c r="B9" s="8" t="s">
        <v>33</v>
      </c>
      <c r="C9" s="8" t="s">
        <v>33</v>
      </c>
      <c r="D9" s="8" t="s">
        <v>96</v>
      </c>
      <c r="E9" s="8" t="s">
        <v>104</v>
      </c>
    </row>
    <row r="10" spans="1:15" ht="33" x14ac:dyDescent="0.3">
      <c r="A10" s="8" t="s">
        <v>37</v>
      </c>
      <c r="D10" s="8" t="s">
        <v>33</v>
      </c>
      <c r="E10" s="8" t="s">
        <v>108</v>
      </c>
    </row>
    <row r="11" spans="1:15" x14ac:dyDescent="0.3">
      <c r="A11" s="8" t="s">
        <v>78</v>
      </c>
      <c r="E11" s="8" t="s">
        <v>109</v>
      </c>
    </row>
    <row r="12" spans="1:15" x14ac:dyDescent="0.3">
      <c r="A12" s="8" t="s">
        <v>18</v>
      </c>
      <c r="E12" s="8" t="s">
        <v>110</v>
      </c>
    </row>
    <row r="13" spans="1:15" x14ac:dyDescent="0.3">
      <c r="E13" s="8" t="s">
        <v>111</v>
      </c>
    </row>
    <row r="14" spans="1:15" x14ac:dyDescent="0.3">
      <c r="A14" s="8" t="s">
        <v>67</v>
      </c>
      <c r="E14" s="8" t="s">
        <v>112</v>
      </c>
    </row>
    <row r="15" spans="1:15" x14ac:dyDescent="0.3">
      <c r="E15" s="8" t="s">
        <v>105</v>
      </c>
    </row>
    <row r="16" spans="1:15" x14ac:dyDescent="0.3">
      <c r="E16" s="8" t="s">
        <v>113</v>
      </c>
    </row>
    <row r="17" spans="5:5" x14ac:dyDescent="0.3">
      <c r="E17" s="8" t="s">
        <v>106</v>
      </c>
    </row>
    <row r="18" spans="5:5" x14ac:dyDescent="0.3">
      <c r="E18" s="8" t="s">
        <v>107</v>
      </c>
    </row>
    <row r="19" spans="5:5" x14ac:dyDescent="0.3">
      <c r="E19" s="8" t="s">
        <v>114</v>
      </c>
    </row>
    <row r="20" spans="5:5" x14ac:dyDescent="0.3">
      <c r="E20" s="8" t="s">
        <v>115</v>
      </c>
    </row>
    <row r="21" spans="5:5" x14ac:dyDescent="0.3">
      <c r="E21" s="8" t="s">
        <v>116</v>
      </c>
    </row>
    <row r="22" spans="5:5" x14ac:dyDescent="0.3">
      <c r="E22" s="8" t="s">
        <v>117</v>
      </c>
    </row>
    <row r="23" spans="5:5" x14ac:dyDescent="0.3">
      <c r="E23" s="8" t="s">
        <v>118</v>
      </c>
    </row>
    <row r="24" spans="5:5" x14ac:dyDescent="0.3">
      <c r="E24" s="8" t="s">
        <v>119</v>
      </c>
    </row>
    <row r="25" spans="5:5" x14ac:dyDescent="0.3">
      <c r="E25" s="8" t="s">
        <v>120</v>
      </c>
    </row>
    <row r="26" spans="5:5" x14ac:dyDescent="0.3">
      <c r="E26" s="8" t="s">
        <v>121</v>
      </c>
    </row>
    <row r="27" spans="5:5" x14ac:dyDescent="0.3">
      <c r="E27" s="8" t="s">
        <v>122</v>
      </c>
    </row>
    <row r="28" spans="5:5" x14ac:dyDescent="0.3">
      <c r="E28" s="8" t="s">
        <v>123</v>
      </c>
    </row>
    <row r="29" spans="5:5" x14ac:dyDescent="0.3">
      <c r="E29" s="8" t="s">
        <v>124</v>
      </c>
    </row>
    <row r="30" spans="5:5" ht="33" x14ac:dyDescent="0.3">
      <c r="E30" s="8" t="s">
        <v>125</v>
      </c>
    </row>
    <row r="31" spans="5:5" ht="33" x14ac:dyDescent="0.3">
      <c r="E31" s="8" t="s">
        <v>126</v>
      </c>
    </row>
    <row r="32" spans="5:5" ht="33" x14ac:dyDescent="0.3">
      <c r="E32" s="8" t="s">
        <v>127</v>
      </c>
    </row>
    <row r="33" spans="5:5" x14ac:dyDescent="0.3">
      <c r="E33" s="8" t="s">
        <v>128</v>
      </c>
    </row>
    <row r="34" spans="5:5" x14ac:dyDescent="0.3">
      <c r="E34" s="8" t="s">
        <v>129</v>
      </c>
    </row>
    <row r="35" spans="5:5" x14ac:dyDescent="0.3">
      <c r="E35" s="8" t="s">
        <v>130</v>
      </c>
    </row>
    <row r="36" spans="5:5" x14ac:dyDescent="0.3">
      <c r="E36" s="8" t="s">
        <v>131</v>
      </c>
    </row>
    <row r="37" spans="5:5" x14ac:dyDescent="0.3">
      <c r="E37" s="8" t="s">
        <v>132</v>
      </c>
    </row>
    <row r="38" spans="5:5" x14ac:dyDescent="0.3">
      <c r="E38" s="8" t="s">
        <v>133</v>
      </c>
    </row>
    <row r="39" spans="5:5" x14ac:dyDescent="0.3">
      <c r="E39" s="8" t="s">
        <v>134</v>
      </c>
    </row>
    <row r="40" spans="5:5" x14ac:dyDescent="0.3">
      <c r="E40" s="8" t="s">
        <v>135</v>
      </c>
    </row>
    <row r="41" spans="5:5" x14ac:dyDescent="0.3">
      <c r="E41" s="8" t="s">
        <v>136</v>
      </c>
    </row>
    <row r="42" spans="5:5" x14ac:dyDescent="0.3">
      <c r="E42" s="8" t="s">
        <v>137</v>
      </c>
    </row>
    <row r="43" spans="5:5" x14ac:dyDescent="0.3">
      <c r="E43" s="8" t="s">
        <v>138</v>
      </c>
    </row>
    <row r="44" spans="5:5" x14ac:dyDescent="0.3">
      <c r="E44" s="8" t="s">
        <v>139</v>
      </c>
    </row>
  </sheetData>
  <mergeCells count="2">
    <mergeCell ref="G1:G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MAPA RIESGOS CORRUPCIÓN</vt:lpstr>
      <vt:lpstr>Hoja1</vt:lpstr>
      <vt:lpstr>Tabla de Valoracion</vt:lpstr>
      <vt:lpstr>EVALUACIÓN DEL RIESGO</vt:lpstr>
      <vt:lpstr>EVALUACIÓN DEL CONTROL</vt:lpstr>
      <vt:lpstr>TABLA DE PROBABILIDADES</vt:lpstr>
      <vt:lpstr>Mapa Inherente RC</vt:lpstr>
      <vt:lpstr>Mapa Residual RC</vt:lpstr>
      <vt:lpstr>Criterios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ASUS</cp:lastModifiedBy>
  <cp:lastPrinted>2018-11-26T22:05:36Z</cp:lastPrinted>
  <dcterms:created xsi:type="dcterms:W3CDTF">2013-05-09T21:35:12Z</dcterms:created>
  <dcterms:modified xsi:type="dcterms:W3CDTF">2023-08-02T05:50:28Z</dcterms:modified>
</cp:coreProperties>
</file>