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lderon\Downloads\"/>
    </mc:Choice>
  </mc:AlternateContent>
  <bookViews>
    <workbookView xWindow="0" yWindow="0" windowWidth="24000" windowHeight="9135"/>
  </bookViews>
  <sheets>
    <sheet name="MAPA RIESGOS CORRUPCIÓN" sheetId="1" r:id="rId1"/>
    <sheet name="INDICADORES" sheetId="2" state="hidden" r:id="rId2"/>
    <sheet name="Tabla de Valoracion" sheetId="3" state="hidden" r:id="rId3"/>
    <sheet name="EVALUACIÓN DEL RIESGO" sheetId="4" state="hidden" r:id="rId4"/>
    <sheet name="EVALUACIÓN DEL CONTROL" sheetId="5" state="hidden" r:id="rId5"/>
    <sheet name="TABLA DE PROBABILIDADES" sheetId="6" state="hidden" r:id="rId6"/>
    <sheet name="Mapa Inherente RC" sheetId="7" state="hidden" r:id="rId7"/>
    <sheet name="Mapa Residual RC" sheetId="8" state="hidden" r:id="rId8"/>
    <sheet name="Criterios" sheetId="9" state="hidden" r:id="rId9"/>
  </sheets>
  <externalReferences>
    <externalReference r:id="rId10"/>
  </externalReferences>
  <definedNames>
    <definedName name="_xlnm.Print_Titles" localSheetId="0">'MAPA RIESGOS CORRUPCIÓN'!$C:$D</definedName>
  </definedNames>
  <calcPr calcId="152511"/>
  <extLst>
    <ext uri="GoogleSheetsCustomDataVersion2">
      <go:sheetsCustomData xmlns:go="http://customooxmlschemas.google.com/" r:id="rId14" roundtripDataChecksum="amW3nSfQRrPMsgVHrqvKRk3YVxWwXnPNqvkyBHRFufA="/>
    </ext>
  </extLst>
</workbook>
</file>

<file path=xl/calcChain.xml><?xml version="1.0" encoding="utf-8"?>
<calcChain xmlns="http://schemas.openxmlformats.org/spreadsheetml/2006/main">
  <c r="AF39" i="5" l="1"/>
  <c r="O39" i="5"/>
  <c r="M39" i="5"/>
  <c r="K39" i="5"/>
  <c r="I39" i="5"/>
  <c r="G39" i="5"/>
  <c r="Q38" i="5" s="1"/>
  <c r="R38" i="5" s="1"/>
  <c r="E39" i="5"/>
  <c r="C39" i="5"/>
  <c r="AF38" i="5"/>
  <c r="B38" i="5"/>
  <c r="AF37" i="5"/>
  <c r="O37" i="5"/>
  <c r="M37" i="5"/>
  <c r="K37" i="5"/>
  <c r="I37" i="5"/>
  <c r="G37" i="5"/>
  <c r="E37" i="5"/>
  <c r="C37" i="5"/>
  <c r="Q36" i="5" s="1"/>
  <c r="R36" i="5" s="1"/>
  <c r="AF36" i="5"/>
  <c r="AF35" i="5"/>
  <c r="O35" i="5"/>
  <c r="M35" i="5"/>
  <c r="K35" i="5"/>
  <c r="I35" i="5"/>
  <c r="G35" i="5"/>
  <c r="E35" i="5"/>
  <c r="C35" i="5"/>
  <c r="Q34" i="5" s="1"/>
  <c r="R34" i="5" s="1"/>
  <c r="AF34" i="5"/>
  <c r="AF33" i="5"/>
  <c r="O33" i="5"/>
  <c r="M33" i="5"/>
  <c r="K33" i="5"/>
  <c r="I33" i="5"/>
  <c r="G33" i="5"/>
  <c r="E33" i="5"/>
  <c r="C33" i="5"/>
  <c r="AF32" i="5"/>
  <c r="AF31" i="5"/>
  <c r="O31" i="5"/>
  <c r="M31" i="5"/>
  <c r="K31" i="5"/>
  <c r="I31" i="5"/>
  <c r="G31" i="5"/>
  <c r="E31" i="5"/>
  <c r="C31" i="5"/>
  <c r="O29" i="5"/>
  <c r="Q28" i="5" s="1"/>
  <c r="R28" i="5" s="1"/>
  <c r="M29" i="5"/>
  <c r="K29" i="5"/>
  <c r="I29" i="5"/>
  <c r="G29" i="5"/>
  <c r="E29" i="5"/>
  <c r="C29" i="5"/>
  <c r="O27" i="5"/>
  <c r="M27" i="5"/>
  <c r="K27" i="5"/>
  <c r="I27" i="5"/>
  <c r="G27" i="5"/>
  <c r="Q26" i="5" s="1"/>
  <c r="R26" i="5" s="1"/>
  <c r="E27" i="5"/>
  <c r="C27" i="5"/>
  <c r="AF26" i="5"/>
  <c r="AF25" i="5"/>
  <c r="O25" i="5"/>
  <c r="M25" i="5"/>
  <c r="K25" i="5"/>
  <c r="I25" i="5"/>
  <c r="G25" i="5"/>
  <c r="E25" i="5"/>
  <c r="C25" i="5"/>
  <c r="Q24" i="5" s="1"/>
  <c r="R24" i="5" s="1"/>
  <c r="AF24" i="5"/>
  <c r="AF23" i="5"/>
  <c r="O23" i="5"/>
  <c r="M23" i="5"/>
  <c r="K23" i="5"/>
  <c r="I23" i="5"/>
  <c r="G23" i="5"/>
  <c r="E23" i="5"/>
  <c r="C23" i="5"/>
  <c r="Q22" i="5" s="1"/>
  <c r="R22" i="5" s="1"/>
  <c r="AF22" i="5"/>
  <c r="AF21" i="5"/>
  <c r="O21" i="5"/>
  <c r="M21" i="5"/>
  <c r="K21" i="5"/>
  <c r="I21" i="5"/>
  <c r="G21" i="5"/>
  <c r="E21" i="5"/>
  <c r="C21" i="5"/>
  <c r="AF20" i="5"/>
  <c r="AF19" i="5"/>
  <c r="O19" i="5"/>
  <c r="M19" i="5"/>
  <c r="K19" i="5"/>
  <c r="I19" i="5"/>
  <c r="Q18" i="5" s="1"/>
  <c r="R18" i="5" s="1"/>
  <c r="G19" i="5"/>
  <c r="E19" i="5"/>
  <c r="C19" i="5"/>
  <c r="AF18" i="5"/>
  <c r="AF17" i="5"/>
  <c r="O17" i="5"/>
  <c r="M17" i="5"/>
  <c r="K17" i="5"/>
  <c r="I17" i="5"/>
  <c r="G17" i="5"/>
  <c r="E17" i="5"/>
  <c r="C17" i="5"/>
  <c r="Q16" i="5" s="1"/>
  <c r="R16" i="5" s="1"/>
  <c r="AF16" i="5"/>
  <c r="AF15" i="5"/>
  <c r="O15" i="5"/>
  <c r="M15" i="5"/>
  <c r="K15" i="5"/>
  <c r="I15" i="5"/>
  <c r="G15" i="5"/>
  <c r="E15" i="5"/>
  <c r="C15" i="5"/>
  <c r="Q14" i="5" s="1"/>
  <c r="AF14" i="5"/>
  <c r="R14" i="5"/>
  <c r="AF13" i="5"/>
  <c r="O13" i="5"/>
  <c r="M13" i="5"/>
  <c r="K13" i="5"/>
  <c r="I13" i="5"/>
  <c r="G13" i="5"/>
  <c r="E13" i="5"/>
  <c r="C13" i="5"/>
  <c r="Q12" i="5" s="1"/>
  <c r="R12" i="5" s="1"/>
  <c r="AF12" i="5"/>
  <c r="O11" i="5"/>
  <c r="M11" i="5"/>
  <c r="K11" i="5"/>
  <c r="I11" i="5"/>
  <c r="G11" i="5"/>
  <c r="E11" i="5"/>
  <c r="C11" i="5"/>
  <c r="O9" i="5"/>
  <c r="M9" i="5"/>
  <c r="K9" i="5"/>
  <c r="I9" i="5"/>
  <c r="G9" i="5"/>
  <c r="E9" i="5"/>
  <c r="Q8" i="5" s="1"/>
  <c r="R8" i="5" s="1"/>
  <c r="C9" i="5"/>
  <c r="O7" i="5"/>
  <c r="M7" i="5"/>
  <c r="K7" i="5"/>
  <c r="I7" i="5"/>
  <c r="G7" i="5"/>
  <c r="E7" i="5"/>
  <c r="C7" i="5"/>
  <c r="AQ22" i="4"/>
  <c r="AN22" i="4"/>
  <c r="AM22" i="4"/>
  <c r="AO22" i="4" s="1"/>
  <c r="AP22" i="4" s="1"/>
  <c r="AO21" i="4"/>
  <c r="AP21" i="4" s="1"/>
  <c r="AN21" i="4"/>
  <c r="AM21" i="4"/>
  <c r="B21" i="4"/>
  <c r="B36" i="5" s="1"/>
  <c r="AO20" i="4"/>
  <c r="AP20" i="4" s="1"/>
  <c r="AN20" i="4"/>
  <c r="AM20" i="4"/>
  <c r="B20" i="4"/>
  <c r="B34" i="5" s="1"/>
  <c r="S34" i="5" s="1"/>
  <c r="T34" i="5" s="1"/>
  <c r="W34" i="5" s="1"/>
  <c r="X34" i="5" s="1"/>
  <c r="AO19" i="4"/>
  <c r="AP19" i="4" s="1"/>
  <c r="AN19" i="4"/>
  <c r="AM19" i="4"/>
  <c r="B19" i="4"/>
  <c r="AQ19" i="4" s="1"/>
  <c r="AR19" i="4" s="1"/>
  <c r="AS19" i="4" s="1"/>
  <c r="AN18" i="4"/>
  <c r="AM18" i="4"/>
  <c r="AO18" i="4" s="1"/>
  <c r="AP18" i="4" s="1"/>
  <c r="B18" i="4"/>
  <c r="B30" i="5" s="1"/>
  <c r="AN17" i="4"/>
  <c r="AM17" i="4"/>
  <c r="AO17" i="4" s="1"/>
  <c r="AP17" i="4" s="1"/>
  <c r="B17" i="4"/>
  <c r="B28" i="5" s="1"/>
  <c r="S28" i="5" s="1"/>
  <c r="T28" i="5" s="1"/>
  <c r="W28" i="5" s="1"/>
  <c r="X28" i="5" s="1"/>
  <c r="AO16" i="4"/>
  <c r="AP16" i="4" s="1"/>
  <c r="AN16" i="4"/>
  <c r="AM16" i="4"/>
  <c r="B16" i="4"/>
  <c r="B26" i="5" s="1"/>
  <c r="AO15" i="4"/>
  <c r="AP15" i="4" s="1"/>
  <c r="AN15" i="4"/>
  <c r="AM15" i="4"/>
  <c r="B15" i="4"/>
  <c r="B24" i="5" s="1"/>
  <c r="AN14" i="4"/>
  <c r="AM14" i="4"/>
  <c r="AO14" i="4" s="1"/>
  <c r="AP14" i="4" s="1"/>
  <c r="B14" i="4"/>
  <c r="B22" i="5" s="1"/>
  <c r="S22" i="5" s="1"/>
  <c r="T22" i="5" s="1"/>
  <c r="W22" i="5" s="1"/>
  <c r="X22" i="5" s="1"/>
  <c r="AN13" i="4"/>
  <c r="AM13" i="4"/>
  <c r="AO13" i="4" s="1"/>
  <c r="AP13" i="4" s="1"/>
  <c r="B13" i="4"/>
  <c r="AQ13" i="4" s="1"/>
  <c r="AO12" i="4"/>
  <c r="AP12" i="4" s="1"/>
  <c r="AN12" i="4"/>
  <c r="AM12" i="4"/>
  <c r="B12" i="4"/>
  <c r="AQ12" i="4" s="1"/>
  <c r="AR12" i="4" s="1"/>
  <c r="AS12" i="4" s="1"/>
  <c r="AO11" i="4"/>
  <c r="AP11" i="4" s="1"/>
  <c r="AN11" i="4"/>
  <c r="AM11" i="4"/>
  <c r="B11" i="4"/>
  <c r="B16" i="5" s="1"/>
  <c r="AN10" i="4"/>
  <c r="AM10" i="4"/>
  <c r="AO10" i="4" s="1"/>
  <c r="AP10" i="4" s="1"/>
  <c r="B10" i="4"/>
  <c r="B14" i="5" s="1"/>
  <c r="S14" i="5" s="1"/>
  <c r="T14" i="5" s="1"/>
  <c r="W14" i="5" s="1"/>
  <c r="X14" i="5" s="1"/>
  <c r="AN9" i="4"/>
  <c r="AM9" i="4"/>
  <c r="AO9" i="4" s="1"/>
  <c r="AP9" i="4" s="1"/>
  <c r="B9" i="4"/>
  <c r="AQ9" i="4" s="1"/>
  <c r="AO8" i="4"/>
  <c r="AP8" i="4" s="1"/>
  <c r="AN8" i="4"/>
  <c r="AM8" i="4"/>
  <c r="B8" i="4"/>
  <c r="B10" i="5" s="1"/>
  <c r="AO7" i="4"/>
  <c r="AP7" i="4" s="1"/>
  <c r="AN7" i="4"/>
  <c r="AM7" i="4"/>
  <c r="B7" i="4"/>
  <c r="B8" i="5" s="1"/>
  <c r="S8" i="5" s="1"/>
  <c r="T8" i="5" s="1"/>
  <c r="W8" i="5" s="1"/>
  <c r="X8" i="5" s="1"/>
  <c r="AN6" i="4"/>
  <c r="AM6" i="4"/>
  <c r="AO6" i="4" s="1"/>
  <c r="AP6" i="4" s="1"/>
  <c r="B6" i="4"/>
  <c r="B6" i="5" s="1"/>
  <c r="I23" i="3"/>
  <c r="I20" i="3"/>
  <c r="I18" i="3"/>
  <c r="I16" i="3"/>
  <c r="I15" i="3"/>
  <c r="I13" i="3"/>
  <c r="I12" i="3"/>
  <c r="F8" i="3"/>
  <c r="I11" i="3" s="1"/>
  <c r="E8" i="3"/>
  <c r="D8" i="3"/>
  <c r="F7" i="3"/>
  <c r="I14" i="3" s="1"/>
  <c r="E7" i="3"/>
  <c r="D7" i="3"/>
  <c r="F6" i="3"/>
  <c r="I17" i="3" s="1"/>
  <c r="E6" i="3"/>
  <c r="D6" i="3"/>
  <c r="I19" i="3" s="1"/>
  <c r="F5" i="3"/>
  <c r="E5" i="3"/>
  <c r="I21" i="3" s="1"/>
  <c r="D5" i="3"/>
  <c r="I22" i="3" s="1"/>
  <c r="F4" i="3"/>
  <c r="E4" i="3"/>
  <c r="I24" i="3" s="1"/>
  <c r="D4" i="3"/>
  <c r="I25" i="3" s="1"/>
  <c r="S42" i="1"/>
  <c r="Q42" i="1"/>
  <c r="M42" i="1"/>
  <c r="K42" i="1"/>
  <c r="S41" i="1"/>
  <c r="Q41" i="1"/>
  <c r="M41" i="1"/>
  <c r="K41" i="1"/>
  <c r="S40" i="1"/>
  <c r="Q40" i="1"/>
  <c r="M40" i="1"/>
  <c r="K40" i="1"/>
  <c r="S37" i="1"/>
  <c r="Q37" i="1"/>
  <c r="M37" i="1"/>
  <c r="K37" i="1"/>
  <c r="S34" i="1"/>
  <c r="Q34" i="1"/>
  <c r="M34" i="1"/>
  <c r="K34" i="1"/>
  <c r="S30" i="1"/>
  <c r="Q30" i="1"/>
  <c r="M30" i="1"/>
  <c r="K30" i="1"/>
  <c r="S28" i="1"/>
  <c r="Q28" i="1"/>
  <c r="M28" i="1"/>
  <c r="K28" i="1"/>
  <c r="S25" i="1"/>
  <c r="Q25" i="1"/>
  <c r="M25" i="1"/>
  <c r="K25" i="1"/>
  <c r="S24" i="1"/>
  <c r="Q24" i="1"/>
  <c r="M24" i="1"/>
  <c r="K24" i="1"/>
  <c r="S20" i="1"/>
  <c r="Q20" i="1"/>
  <c r="M20" i="1"/>
  <c r="K20" i="1"/>
  <c r="S17" i="1"/>
  <c r="Q17" i="1"/>
  <c r="M17" i="1"/>
  <c r="K17" i="1"/>
  <c r="S16" i="1"/>
  <c r="Q16" i="1"/>
  <c r="M16" i="1"/>
  <c r="K16" i="1"/>
  <c r="S14" i="1"/>
  <c r="Q14" i="1"/>
  <c r="M14" i="1"/>
  <c r="K14" i="1"/>
  <c r="S13" i="1"/>
  <c r="Q13" i="1"/>
  <c r="M13" i="1"/>
  <c r="K13" i="1"/>
  <c r="S12" i="1"/>
  <c r="Q12" i="1"/>
  <c r="M12" i="1"/>
  <c r="K12" i="1"/>
  <c r="S11" i="1"/>
  <c r="Q11" i="1"/>
  <c r="M11" i="1"/>
  <c r="K11" i="1"/>
  <c r="S10" i="1"/>
  <c r="Q10" i="1"/>
  <c r="M10" i="1"/>
  <c r="K10" i="1"/>
  <c r="S9" i="1"/>
  <c r="Q9" i="1"/>
  <c r="M9" i="1"/>
  <c r="K9" i="1"/>
  <c r="B20" i="5" l="1"/>
  <c r="S20" i="5" s="1"/>
  <c r="N13" i="1"/>
  <c r="N25" i="1"/>
  <c r="N30" i="1"/>
  <c r="N37" i="1"/>
  <c r="O37" i="1" s="1"/>
  <c r="T30" i="1"/>
  <c r="T14" i="1"/>
  <c r="U14" i="1" s="1"/>
  <c r="T28" i="1"/>
  <c r="U28" i="1" s="1"/>
  <c r="AR22" i="4"/>
  <c r="AS22" i="4" s="1"/>
  <c r="AQ15" i="4"/>
  <c r="AR15" i="4" s="1"/>
  <c r="AS15" i="4" s="1"/>
  <c r="B12" i="5"/>
  <c r="S12" i="5" s="1"/>
  <c r="T12" i="5" s="1"/>
  <c r="W12" i="5" s="1"/>
  <c r="X12" i="5" s="1"/>
  <c r="T9" i="1"/>
  <c r="T11" i="1"/>
  <c r="U11" i="1" s="1"/>
  <c r="T13" i="1"/>
  <c r="U13" i="1" s="1"/>
  <c r="T16" i="1"/>
  <c r="U16" i="1" s="1"/>
  <c r="T20" i="1"/>
  <c r="U20" i="1" s="1"/>
  <c r="T25" i="1"/>
  <c r="U25" i="1" s="1"/>
  <c r="T37" i="1"/>
  <c r="U37" i="1" s="1"/>
  <c r="T41" i="1"/>
  <c r="AQ14" i="4"/>
  <c r="AR14" i="4" s="1"/>
  <c r="AS14" i="4" s="1"/>
  <c r="AQ18" i="4"/>
  <c r="AR18" i="4" s="1"/>
  <c r="AS18" i="4" s="1"/>
  <c r="N12" i="1"/>
  <c r="O12" i="1" s="1"/>
  <c r="N14" i="1"/>
  <c r="O14" i="1" s="1"/>
  <c r="N17" i="1"/>
  <c r="O17" i="1" s="1"/>
  <c r="N28" i="1"/>
  <c r="O28" i="1" s="1"/>
  <c r="AQ16" i="4"/>
  <c r="AR16" i="4" s="1"/>
  <c r="AS16" i="4" s="1"/>
  <c r="AQ20" i="4"/>
  <c r="AR20" i="4" s="1"/>
  <c r="AS20" i="4" s="1"/>
  <c r="T10" i="1"/>
  <c r="T12" i="1"/>
  <c r="U12" i="1" s="1"/>
  <c r="T17" i="1"/>
  <c r="U17" i="1" s="1"/>
  <c r="T24" i="1"/>
  <c r="U24" i="1" s="1"/>
  <c r="T34" i="1"/>
  <c r="U34" i="1" s="1"/>
  <c r="AQ11" i="4"/>
  <c r="AR11" i="4" s="1"/>
  <c r="AS11" i="4" s="1"/>
  <c r="B18" i="5"/>
  <c r="N41" i="1"/>
  <c r="O41" i="1" s="1"/>
  <c r="AQ7" i="4"/>
  <c r="AR7" i="4" s="1"/>
  <c r="AS7" i="4" s="1"/>
  <c r="AQ21" i="4"/>
  <c r="AR21" i="4" s="1"/>
  <c r="AS21" i="4" s="1"/>
  <c r="B32" i="5"/>
  <c r="S32" i="5" s="1"/>
  <c r="T42" i="1"/>
  <c r="U42" i="1" s="1"/>
  <c r="N10" i="1"/>
  <c r="O10" i="1" s="1"/>
  <c r="N20" i="1"/>
  <c r="O20" i="1" s="1"/>
  <c r="T40" i="1"/>
  <c r="AQ8" i="4"/>
  <c r="AR8" i="4" s="1"/>
  <c r="AS8" i="4" s="1"/>
  <c r="AQ10" i="4"/>
  <c r="AR10" i="4" s="1"/>
  <c r="AS10" i="4" s="1"/>
  <c r="AQ17" i="4"/>
  <c r="AR17" i="4" s="1"/>
  <c r="AS17" i="4" s="1"/>
  <c r="AR13" i="4"/>
  <c r="AS13" i="4" s="1"/>
  <c r="AR9" i="4"/>
  <c r="AS9" i="4" s="1"/>
  <c r="U10" i="1"/>
  <c r="O25" i="1"/>
  <c r="U30" i="1"/>
  <c r="U41" i="1"/>
  <c r="U9" i="1"/>
  <c r="O13" i="1"/>
  <c r="U40" i="1"/>
  <c r="O30" i="1"/>
  <c r="S24" i="5"/>
  <c r="T24" i="5" s="1"/>
  <c r="W24" i="5" s="1"/>
  <c r="X24" i="5" s="1"/>
  <c r="U24" i="5"/>
  <c r="V24" i="5" s="1"/>
  <c r="Y24" i="5" s="1"/>
  <c r="N16" i="1"/>
  <c r="O16" i="1" s="1"/>
  <c r="N34" i="1"/>
  <c r="O34" i="1" s="1"/>
  <c r="N42" i="1"/>
  <c r="O42" i="1" s="1"/>
  <c r="T20" i="5"/>
  <c r="W20" i="5" s="1"/>
  <c r="X20" i="5" s="1"/>
  <c r="S6" i="5"/>
  <c r="U6" i="5"/>
  <c r="V6" i="5" s="1"/>
  <c r="Y6" i="5" s="1"/>
  <c r="U12" i="5"/>
  <c r="V12" i="5" s="1"/>
  <c r="Y12" i="5" s="1"/>
  <c r="U28" i="5"/>
  <c r="V28" i="5" s="1"/>
  <c r="Y28" i="5" s="1"/>
  <c r="S36" i="5"/>
  <c r="T36" i="5" s="1"/>
  <c r="W36" i="5" s="1"/>
  <c r="X36" i="5" s="1"/>
  <c r="U36" i="5"/>
  <c r="V36" i="5" s="1"/>
  <c r="Y36" i="5" s="1"/>
  <c r="Q6" i="5"/>
  <c r="R6" i="5" s="1"/>
  <c r="Q10" i="5"/>
  <c r="R10" i="5" s="1"/>
  <c r="U14" i="5"/>
  <c r="V14" i="5" s="1"/>
  <c r="Y14" i="5" s="1"/>
  <c r="U26" i="5"/>
  <c r="V26" i="5" s="1"/>
  <c r="Y26" i="5" s="1"/>
  <c r="S26" i="5"/>
  <c r="T26" i="5" s="1"/>
  <c r="W26" i="5" s="1"/>
  <c r="X26" i="5" s="1"/>
  <c r="Q32" i="5"/>
  <c r="R32" i="5" s="1"/>
  <c r="T32" i="5" s="1"/>
  <c r="W32" i="5" s="1"/>
  <c r="X32" i="5" s="1"/>
  <c r="S30" i="5"/>
  <c r="U30" i="5"/>
  <c r="N11" i="1"/>
  <c r="O11" i="1" s="1"/>
  <c r="N24" i="1"/>
  <c r="O24" i="1" s="1"/>
  <c r="Q20" i="5"/>
  <c r="R20" i="5" s="1"/>
  <c r="U34" i="5"/>
  <c r="V34" i="5" s="1"/>
  <c r="Y34" i="5" s="1"/>
  <c r="U8" i="5"/>
  <c r="V8" i="5" s="1"/>
  <c r="Y8" i="5" s="1"/>
  <c r="AQ6" i="4"/>
  <c r="AR6" i="4" s="1"/>
  <c r="AS6" i="4" s="1"/>
  <c r="S10" i="5"/>
  <c r="U10" i="5"/>
  <c r="V10" i="5" s="1"/>
  <c r="Y10" i="5" s="1"/>
  <c r="U22" i="5"/>
  <c r="V22" i="5" s="1"/>
  <c r="Y22" i="5" s="1"/>
  <c r="Q30" i="5"/>
  <c r="R30" i="5" s="1"/>
  <c r="U32" i="5"/>
  <c r="V32" i="5" s="1"/>
  <c r="Y32" i="5" s="1"/>
  <c r="S16" i="5"/>
  <c r="T16" i="5" s="1"/>
  <c r="W16" i="5" s="1"/>
  <c r="X16" i="5" s="1"/>
  <c r="U16" i="5"/>
  <c r="V16" i="5" s="1"/>
  <c r="Y16" i="5" s="1"/>
  <c r="U18" i="5"/>
  <c r="V18" i="5" s="1"/>
  <c r="Y18" i="5" s="1"/>
  <c r="S18" i="5"/>
  <c r="T18" i="5" s="1"/>
  <c r="W18" i="5" s="1"/>
  <c r="X18" i="5" s="1"/>
  <c r="U38" i="5"/>
  <c r="V38" i="5" s="1"/>
  <c r="Y38" i="5" s="1"/>
  <c r="S38" i="5"/>
  <c r="T38" i="5" s="1"/>
  <c r="W38" i="5" s="1"/>
  <c r="X38" i="5" s="1"/>
  <c r="N9" i="1"/>
  <c r="O9" i="1" s="1"/>
  <c r="N40" i="1"/>
  <c r="O40" i="1" s="1"/>
  <c r="U20" i="5"/>
  <c r="V20" i="5" s="1"/>
  <c r="Y20" i="5" s="1"/>
  <c r="AA22" i="5" l="1"/>
  <c r="AB22" i="5" s="1"/>
  <c r="Z22" i="5"/>
  <c r="AA14" i="5"/>
  <c r="AB14" i="5" s="1"/>
  <c r="Z14" i="5"/>
  <c r="T6" i="5"/>
  <c r="W6" i="5" s="1"/>
  <c r="X6" i="5" s="1"/>
  <c r="AA26" i="5"/>
  <c r="AB26" i="5" s="1"/>
  <c r="Z26" i="5"/>
  <c r="AA18" i="5"/>
  <c r="AB18" i="5" s="1"/>
  <c r="Z18" i="5"/>
  <c r="V30" i="5"/>
  <c r="Y30" i="5" s="1"/>
  <c r="AA36" i="5"/>
  <c r="AB36" i="5" s="1"/>
  <c r="Z36" i="5"/>
  <c r="AA38" i="5"/>
  <c r="AB38" i="5" s="1"/>
  <c r="Z38" i="5"/>
  <c r="AA20" i="5"/>
  <c r="AB20" i="5" s="1"/>
  <c r="Z20" i="5"/>
  <c r="AA16" i="5"/>
  <c r="AB16" i="5" s="1"/>
  <c r="Z16" i="5"/>
  <c r="Z8" i="5"/>
  <c r="AA8" i="5"/>
  <c r="AB8" i="5" s="1"/>
  <c r="T30" i="5"/>
  <c r="W30" i="5" s="1"/>
  <c r="X30" i="5" s="1"/>
  <c r="Z10" i="5"/>
  <c r="T10" i="5"/>
  <c r="W10" i="5" s="1"/>
  <c r="X10" i="5" s="1"/>
  <c r="AA34" i="5"/>
  <c r="AB34" i="5" s="1"/>
  <c r="Z34" i="5"/>
  <c r="Z28" i="5"/>
  <c r="AA28" i="5"/>
  <c r="AB28" i="5" s="1"/>
  <c r="Z6" i="5"/>
  <c r="AA32" i="5"/>
  <c r="AB32" i="5" s="1"/>
  <c r="Z32" i="5"/>
  <c r="Z12" i="5"/>
  <c r="AA12" i="5"/>
  <c r="AB12" i="5" s="1"/>
  <c r="AA24" i="5"/>
  <c r="AB24" i="5" s="1"/>
  <c r="Z24" i="5"/>
  <c r="AA10" i="5" l="1"/>
  <c r="AB10" i="5" s="1"/>
  <c r="AA6" i="5"/>
  <c r="AB6" i="5" s="1"/>
  <c r="AA30" i="5"/>
  <c r="AB30" i="5" s="1"/>
  <c r="Z30" i="5"/>
</calcChain>
</file>

<file path=xl/sharedStrings.xml><?xml version="1.0" encoding="utf-8"?>
<sst xmlns="http://schemas.openxmlformats.org/spreadsheetml/2006/main" count="840" uniqueCount="483">
  <si>
    <t xml:space="preserve"> </t>
  </si>
  <si>
    <t>SOCIEDAD TEQUENDAMA S.A.</t>
  </si>
  <si>
    <t>VERSIÓN 4</t>
  </si>
  <si>
    <t>OFICINA DE PLANEACIÓN</t>
  </si>
  <si>
    <t>Casi seguro</t>
  </si>
  <si>
    <t>Catastrófico</t>
  </si>
  <si>
    <t>MATRIZ DE GESTIÓN DE RIESGOS ANTICORRUPCIÓN</t>
  </si>
  <si>
    <t>ENERO DE 2023</t>
  </si>
  <si>
    <t>Probable</t>
  </si>
  <si>
    <t>Mayor</t>
  </si>
  <si>
    <t>IDENTIFICACIÓN DEL RIESGO</t>
  </si>
  <si>
    <t>VALORACIÓN DEL RIESGO</t>
  </si>
  <si>
    <t>PLANES DE MITIGACIÓN DE RIESGOS
(Líderes de Proceso)</t>
  </si>
  <si>
    <t>Posible</t>
  </si>
  <si>
    <t>Moderado</t>
  </si>
  <si>
    <t>Proceso</t>
  </si>
  <si>
    <t>Objetivo</t>
  </si>
  <si>
    <t>Causas / Vulnerabilidades</t>
  </si>
  <si>
    <t>No.</t>
  </si>
  <si>
    <t>Riesgo</t>
  </si>
  <si>
    <t>Consecuencias</t>
  </si>
  <si>
    <t>Análisis del Riesgo</t>
  </si>
  <si>
    <t>Evaluación  del Riesgo</t>
  </si>
  <si>
    <t>Improbable</t>
  </si>
  <si>
    <t>RIESGO INHERENTE</t>
  </si>
  <si>
    <t>Zona de Riesgo</t>
  </si>
  <si>
    <t>RIESGO RESIDUAL</t>
  </si>
  <si>
    <t xml:space="preserve">Acciones Asociadas a los Controles </t>
  </si>
  <si>
    <t>Rara vez</t>
  </si>
  <si>
    <t>Probabilidad</t>
  </si>
  <si>
    <t>Calificacion</t>
  </si>
  <si>
    <t>Impacto</t>
  </si>
  <si>
    <t>Valor</t>
  </si>
  <si>
    <t>Fecha Inicial</t>
  </si>
  <si>
    <t>Fecha final</t>
  </si>
  <si>
    <t>Nombre del control</t>
  </si>
  <si>
    <t>Actividad de control</t>
  </si>
  <si>
    <t>Propósito del control</t>
  </si>
  <si>
    <t>Responsable del control</t>
  </si>
  <si>
    <t>Soporte / Registro</t>
  </si>
  <si>
    <t>Frecuencia de control</t>
  </si>
  <si>
    <t>Indicador</t>
  </si>
  <si>
    <t>Meta</t>
  </si>
  <si>
    <t>APOYO</t>
  </si>
  <si>
    <t>GESTIÓN ADMINISTRATIVA</t>
  </si>
  <si>
    <t>Brindar el apoyo administrativo (contratación, compras,  mantenimiento de la infraestructura  y control de almacenes e inventarios), con fin de soportar el funcionamiento adecuado de la compañia.</t>
  </si>
  <si>
    <t xml:space="preserve"> 
Deficiencia en controles de supervisión.
</t>
  </si>
  <si>
    <t>R1</t>
  </si>
  <si>
    <t xml:space="preserve">Apropiación de recursos por parte del contratista </t>
  </si>
  <si>
    <t>Detrimento de las finanzas corporativas</t>
  </si>
  <si>
    <t>Verificación gestión de supervision</t>
  </si>
  <si>
    <t>Verificación informes periódicos de supervisores de contratos</t>
  </si>
  <si>
    <t>Tener controles previos que faciliten y fortalezcan la gestión de supervisión y eviten mayores cobros por parte de proveedores, no justificados o autorizados.</t>
  </si>
  <si>
    <t>Secretaria General</t>
  </si>
  <si>
    <t xml:space="preserve">Informes periodicos de  supervisores.
</t>
  </si>
  <si>
    <t>Semestral</t>
  </si>
  <si>
    <t># de Informes presentados/ # de informes programados en el periodo</t>
  </si>
  <si>
    <t>R2</t>
  </si>
  <si>
    <t>Malversación de recursos de los contratos, por parte de supervisores o delegados para contratar.</t>
  </si>
  <si>
    <t>Afectación reputacional de la compañía</t>
  </si>
  <si>
    <t>Verificación gestión de supervisores</t>
  </si>
  <si>
    <t>Revisión periodica de seguimiento a supervisores.</t>
  </si>
  <si>
    <t>Tener controles previos que faciliten el control sobre las actividades de los supervisores o delegados para contratar.</t>
  </si>
  <si>
    <t xml:space="preserve">Actas de reunión comité Administrativo
</t>
  </si>
  <si>
    <t xml:space="preserve">Trimestal
</t>
  </si>
  <si>
    <t># comités realizados/# comités programados en la vigencia (minimo 4)</t>
  </si>
  <si>
    <t xml:space="preserve">Tráfico de influencias </t>
  </si>
  <si>
    <t>R3</t>
  </si>
  <si>
    <t>Decisiones ajustadas a intereses particulares para realizar actividades no previstas como prioritarias o programadas.</t>
  </si>
  <si>
    <t>Incremento en gastos corporativos no justificables</t>
  </si>
  <si>
    <t>Actualización procedimientos</t>
  </si>
  <si>
    <t>Actualización procedimiento de compras y manual de adquisiciones.</t>
  </si>
  <si>
    <t>Dar clariadad a los procesos y procedimientos internos, para evitar la materialización del riesgo.</t>
  </si>
  <si>
    <t>Anual</t>
  </si>
  <si>
    <t>% avance cumplimiento plan de mantenimiento</t>
  </si>
  <si>
    <t>Desconocimiento en los procedimientos o normatividad aplicable</t>
  </si>
  <si>
    <t>R4</t>
  </si>
  <si>
    <t>Procedimientos adelantados fuera de la normatividad aplicable</t>
  </si>
  <si>
    <t>Prestación de servicios en condiciones poco favorables para la compañía</t>
  </si>
  <si>
    <t>Cronograma de socialización de procedimientos administrativos</t>
  </si>
  <si>
    <t>Socialización a encargados de procesos administravos en temas de procedimientos y normatividad aplicable.</t>
  </si>
  <si>
    <t>Cerrar la brecha de posibles desconocimientos de procesos administrativos y normatividad vigente.</t>
  </si>
  <si>
    <t xml:space="preserve">Listado de asistencia Cronograma de Socialización
</t>
  </si>
  <si>
    <t># de actividades de capacitación efectuadas / # de capacitaciones programadas</t>
  </si>
  <si>
    <t xml:space="preserve">100%
</t>
  </si>
  <si>
    <t>Deficiencias en la planeación de las adquisiciones.</t>
  </si>
  <si>
    <t>R5</t>
  </si>
  <si>
    <t>Adquisición de bienes y/o servicios en condiciones poco favorables para la compañía</t>
  </si>
  <si>
    <t>Programación de adqquisiciones</t>
  </si>
  <si>
    <t>Programación periodica de adquisiciones</t>
  </si>
  <si>
    <t>Realizar el pronóstico de la demanda o programas de adquisiciones que eviten impactos negativos por deficiencia de materiales y servicios</t>
  </si>
  <si>
    <t>Programa de adquisiciones (periódico)</t>
  </si>
  <si>
    <t>% de cumplimiento del programa de adquisiciones</t>
  </si>
  <si>
    <t>GESTIÓN FINANCIERA</t>
  </si>
  <si>
    <t>Registrar y hacer seguimiento a la ejecución de los recursos financieros mediante la aplicación de procedimiento contables, presupuestales, de recaudo, tesorería, acorde con la normatividad vigente.</t>
  </si>
  <si>
    <t>Favorecimiento propio o a un tercero en particular. </t>
  </si>
  <si>
    <t>R6</t>
  </si>
  <si>
    <t>Manipular la información financiera para afectar los ingresos o gastos de la compañía.</t>
  </si>
  <si>
    <t>Revisión información financiera</t>
  </si>
  <si>
    <t xml:space="preserve">Comité Financiero </t>
  </si>
  <si>
    <t>Efectuar la verificación financiera de la compañía para contrastarla con los informes del área de operaciones</t>
  </si>
  <si>
    <t xml:space="preserve">Acta comité financiero
</t>
  </si>
  <si>
    <t>Mensual</t>
  </si>
  <si>
    <t># comités realizados/# comités programados en la vigencia</t>
  </si>
  <si>
    <t>Soborno a funcionario (s).</t>
  </si>
  <si>
    <t>Concentración de autoridad. </t>
  </si>
  <si>
    <t>R7</t>
  </si>
  <si>
    <t>Cobro por trámite anticipado de pago de facturas no programadas</t>
  </si>
  <si>
    <t>Afectación al flujo de caja de la compañía</t>
  </si>
  <si>
    <t>Revisión flujo de caja</t>
  </si>
  <si>
    <t>comité de caja</t>
  </si>
  <si>
    <t>verificar periodicamente el comportamiento de la caja de la compañía y evitar salida de pagos no programados</t>
  </si>
  <si>
    <t xml:space="preserve">acta comité de caja
</t>
  </si>
  <si>
    <t>GESTIÓN DEL TALENTO HUMANO</t>
  </si>
  <si>
    <t xml:space="preserve">Proveer y desarrollar el talento humano de la compañia, acorde a las competencias requeridas para el cumplimiento de objetivos corporativos. </t>
  </si>
  <si>
    <t>R8</t>
  </si>
  <si>
    <t>Divulgación de información confidencial y/o uso indebido en el manejo de los expedientes (hojas de vida, archivos, documentos entrantes y salientes)</t>
  </si>
  <si>
    <t>Afectación a la reputación de la compañía</t>
  </si>
  <si>
    <t>Control expedientes</t>
  </si>
  <si>
    <t xml:space="preserve">Seguimiento a bitácora de expedientes </t>
  </si>
  <si>
    <t>Evitar la falsedad en documento privado o salida de documentación confidencial</t>
  </si>
  <si>
    <t xml:space="preserve">Desarrollo Humano </t>
  </si>
  <si>
    <t xml:space="preserve"> Registro en bitácora</t>
  </si>
  <si>
    <t xml:space="preserve">Trimestral
</t>
  </si>
  <si>
    <t># documentos registrados en bitácora / # documentos salientes elaborados</t>
  </si>
  <si>
    <t>GESTIÓN DE SERVICIOS TIC</t>
  </si>
  <si>
    <t>Diseñar e implementar servicios TIC corporativos, mediante el desarrollo de la arquitectura empresarial que asegure el acceso, uso efectivo, continuidad, confiabilidad y disponibilidad de la información de la compañía.</t>
  </si>
  <si>
    <t>Accesibilidad total a las bases de datos.</t>
  </si>
  <si>
    <t>R9</t>
  </si>
  <si>
    <t>Perdida, robo, daño y/o modificación sin autorización de la integridad de la información de la compañía en  beneficio de un tercero.</t>
  </si>
  <si>
    <t>Afectación reputacional de la compañía y posibles problemas jurídicos por mal manejo de las políticas de seguridad de la información.</t>
  </si>
  <si>
    <t>Plan de seguridad de la información</t>
  </si>
  <si>
    <t>Actualización y socialización del Plan de Seguridad de la Información</t>
  </si>
  <si>
    <t>Evitar el manejo inadecuado de los datos propios y de terceros</t>
  </si>
  <si>
    <t>Plan actualizado y reporte de asistencia de la socialización</t>
  </si>
  <si>
    <t>plan actualizado y socializado al 100%</t>
  </si>
  <si>
    <t>GESTIÓN DOCUMENTAL</t>
  </si>
  <si>
    <t>Recibir, codificar y entregar las comunicaciones oficiales, tanto internas como externas, estableciendo un manejo integral y un control de la documentación de la Sociedad tequendama, como parte del cumplimiento de la normatividad establecida para los Archivos de Gestión (Ley 594 de 2000) y dentro de las políticas de la organización para la administración de la correspondencia.</t>
  </si>
  <si>
    <t xml:space="preserve">Al contar con una herramienta tecnológica ORFEO, para la administración de la correspondencia, no se usa en todo su potencial; existiendo vacíos funcionales y de responsabilidades frente a la administración y parametrización de este sistema de información. </t>
  </si>
  <si>
    <t>R10</t>
  </si>
  <si>
    <t xml:space="preserve">Perdida o deterioro y/o destruccion de la documentacion en la Sociedad tequendama. </t>
  </si>
  <si>
    <t>Perdida de la memoria institucional y patrimonio documental</t>
  </si>
  <si>
    <t xml:space="preserve">Tramite de comunicaciones oficiales </t>
  </si>
  <si>
    <t>Verificación del trámite de las comunicaciones oficiales mediante el sistema de información</t>
  </si>
  <si>
    <t>Evitar el uso inadecuado de la herramienta</t>
  </si>
  <si>
    <t>Procedimiento tramite de las comunicaciones oficiales</t>
  </si>
  <si>
    <t>Cuatrimestral</t>
  </si>
  <si>
    <t>Documentos tramitados</t>
  </si>
  <si>
    <t xml:space="preserve">Inadecuadas políticas archivísticas para su cumplimiento total </t>
  </si>
  <si>
    <t>Reprocesos en la organización  de la documentacion.</t>
  </si>
  <si>
    <t xml:space="preserve">Organización Archivos de Gestion y central </t>
  </si>
  <si>
    <t>Verificación de los archivos de gestión y aplicación de TRD en el Archivo Central</t>
  </si>
  <si>
    <t>Seguimiento de la organización de la documentación en cada una de las áreas e identificación de acuerdo a la TRD de la disposición final de los documentos en el archivo central.</t>
  </si>
  <si>
    <t>Acta de revisión de los archivos de gestión.</t>
  </si>
  <si>
    <t>Archivo de gestión organizado</t>
  </si>
  <si>
    <t>No contar con la infraestructura adecuada para la conservación de los archivos</t>
  </si>
  <si>
    <t>Retrasos en la entraga de la documentacion consultada en el archivo central</t>
  </si>
  <si>
    <t xml:space="preserve">Sistema integrado de conservación </t>
  </si>
  <si>
    <t xml:space="preserve">Adecuaciones archivo central </t>
  </si>
  <si>
    <t>Implementación sistema integrado de conservación</t>
  </si>
  <si>
    <t xml:space="preserve">Formatos de condiciones medio ambientales del archivos central </t>
  </si>
  <si>
    <t>Conservación de la documentación</t>
  </si>
  <si>
    <t xml:space="preserve">Las condiciones ambientales no aptas para la preservación y conservación de la documentación en el archivo </t>
  </si>
  <si>
    <t xml:space="preserve">Robo de documentación del archivo central
</t>
  </si>
  <si>
    <t>GESTIÓN JURÍDICA</t>
  </si>
  <si>
    <t>Ejercer el control disciplinario interno mediante el cumplimiento de los requisitos normativos.</t>
  </si>
  <si>
    <t>Falta de supervisión sobre el desarrollo de las investigaciones.</t>
  </si>
  <si>
    <t>R11</t>
  </si>
  <si>
    <t>Manipulación de los procedimientos de control disciplinario interno, para omitir información en beneficio de un tercero.</t>
  </si>
  <si>
    <t>Decisiones contrarias a la normatividad.   Inoperancia del control disciplinario.</t>
  </si>
  <si>
    <t>código de ética</t>
  </si>
  <si>
    <t>actualización código de ética de la compañía</t>
  </si>
  <si>
    <t>Actualizar y socializar los procedimientos de control disciplinario que eviten tomar medidas contrarias a la normatividad vigente</t>
  </si>
  <si>
    <t>Desarrollo Humano y Control Disciplinario Interno </t>
  </si>
  <si>
    <t>Actualización resolución conformación comité de ética</t>
  </si>
  <si>
    <t>anual</t>
  </si>
  <si>
    <t>resolución actualizada al 100%</t>
  </si>
  <si>
    <t>socialización del código de ética a empleados y grupos de interés</t>
  </si>
  <si>
    <t>% de socialización del código</t>
  </si>
  <si>
    <t>Ejercer la representación legal, asesoría y defensa jurídica de la compañía.</t>
  </si>
  <si>
    <t xml:space="preserve"> Dificultades en el acceso a la información</t>
  </si>
  <si>
    <t>R12</t>
  </si>
  <si>
    <t>Manipulación o alteración de la informacion por parte de las áreas técnicas para ejercer la defensa judicial en contra de la compañía, en beneficio de terceros o particulares.</t>
  </si>
  <si>
    <t>Inadecuada defensa de un proceso judicial.
Posible detrimento en las finanzas de la compañía.</t>
  </si>
  <si>
    <t>Gestión Jurídica</t>
  </si>
  <si>
    <t>Comité Jurídico</t>
  </si>
  <si>
    <t>Hacer seguimiento a la gestión jurídica, para evitar la manipulación o alteración de la informacion por parte de las áreas técnicas para ejercer la defensa judicial en contra de la compañía, en beneficio de terceros o particulares.</t>
  </si>
  <si>
    <t>Oficina Jurídica</t>
  </si>
  <si>
    <t>acta comité jurídico</t>
  </si>
  <si>
    <t xml:space="preserve">trimestral
</t>
  </si>
  <si>
    <t>Interpretación equivocada de las normas.</t>
  </si>
  <si>
    <t>EVALUACIÓN Y SEGUIMIENTO</t>
  </si>
  <si>
    <t>Evaluar objetiva e independientemente, la eficacia eficiencia y efectividad de los diferentes sistemas organizacionales de la compañia, para fortalecer el autocontrol, la autorregulación y la autogestión.</t>
  </si>
  <si>
    <t>R13</t>
  </si>
  <si>
    <t>Ocultar hallazgos y/o resultados de las auditorías lo cual impida identificar prácticas irregulares o corruptas y sus directos responsables que afecten los intereses de la compañía.</t>
  </si>
  <si>
    <t>Perdida de objetividad, independencia y transparencia de la función de la OCI, para favorecer a un tercero.</t>
  </si>
  <si>
    <t>Verificación del proceso de  evaluación y seguimiento</t>
  </si>
  <si>
    <t xml:space="preserve">Plan anual de Auditoría  - Cronograma de Control Interno ( informe a presentar, fecha, destinatario, y periodicidad)
</t>
  </si>
  <si>
    <t>Evitar la perdida de objetividad, independencia y transparencia de la función de la OCI, para favorecer a un tercero.</t>
  </si>
  <si>
    <t>Oficina de Control Interno</t>
  </si>
  <si>
    <t>plan de auditoría</t>
  </si>
  <si>
    <t>Plan elaborado al 100%</t>
  </si>
  <si>
    <t xml:space="preserve"> Socializar los informes de ley presentados por la oficina de Control Interno.
</t>
  </si>
  <si>
    <t>reporte socialización informes de ley</t>
  </si>
  <si>
    <t># de informes socializados/ #informes elaborados</t>
  </si>
  <si>
    <t xml:space="preserve"> Publicación en pagina WEB de la SHT de los informes de Ley.</t>
  </si>
  <si>
    <t xml:space="preserve">informes publicados
</t>
  </si>
  <si>
    <t># de informes publicados/ #informes elaborados</t>
  </si>
  <si>
    <t>ESTRATÉGICO</t>
  </si>
  <si>
    <t>PLANEACIÓN</t>
  </si>
  <si>
    <t>Desarrollar y coordinar el planeamiento corporativo de la Compañía, cumpliendo con la normatividad legal y lineamientos internos.</t>
  </si>
  <si>
    <t>R14</t>
  </si>
  <si>
    <t>Manipular la información de seguimiento a proyectos de inversión para ocultar desviaciones o favorecer a terceros.</t>
  </si>
  <si>
    <t>Perdida de objetividad, independencia y transparencia de la función de seguimiento, para beneficio propio o de terceros.</t>
  </si>
  <si>
    <t>Seguimiento a proyectos</t>
  </si>
  <si>
    <t>Realizar conciliación permanente entre los informes de Interventoria del proyecto e informes reportados en el SPI</t>
  </si>
  <si>
    <t>Evitar la manipulación de la información de seguimiento a proyectos de inversión para ocultar desviaciones o favorecer a terceros.</t>
  </si>
  <si>
    <t>Oficina de PMO</t>
  </si>
  <si>
    <t>Informe de seguimiento SPI</t>
  </si>
  <si>
    <t>mensual</t>
  </si>
  <si>
    <t># de Informes  en sistema SPI efectuados/# de informes programados</t>
  </si>
  <si>
    <t>SISTEMAS INTEGRADOS</t>
  </si>
  <si>
    <t>Planear, dirigir y controlar los Sistemas Integrados de Gestión, garantizando la salud de los trabajadores en la sociedad, la sostenibilidad empresarial y la inocuidad de los alimentos</t>
  </si>
  <si>
    <t xml:space="preserve">Alteración de contramuestras de alimentos </t>
  </si>
  <si>
    <t>R15</t>
  </si>
  <si>
    <t xml:space="preserve">Perdida de la trazabilidad de una enfermedad de transmision alimenticia ETA, suministrada por la Sociedad Tequendama para beneficio de un responsable </t>
  </si>
  <si>
    <t xml:space="preserve">Tranmision de una ETA (enfermedad de transimicion alimenticia) a cliente
Cierre de las UEN, perdida de la continuidad del negocio
</t>
  </si>
  <si>
    <t>Inspecciones</t>
  </si>
  <si>
    <t>Evaluación y seguimiento</t>
  </si>
  <si>
    <t>Realizar inspecciones rutinarias a los procesos de inocuidad</t>
  </si>
  <si>
    <t>Oficina SIG</t>
  </si>
  <si>
    <t xml:space="preserve">Registro de inspección </t>
  </si>
  <si>
    <t># de inspecciones realizadas/ #inspecciones programadas</t>
  </si>
  <si>
    <t>COMUNICACIONES</t>
  </si>
  <si>
    <t>Dirigir, coordinar, gestionar y garantizar las acciones de comunicación externas e internas, aprovechando al máximo los diferentes medios masivos.</t>
  </si>
  <si>
    <t>Resaltar la marca de la Sociedad</t>
  </si>
  <si>
    <t>R16</t>
  </si>
  <si>
    <t>No contar con la autorización de la imagen de la Sociedad</t>
  </si>
  <si>
    <t>Plagio, desinformación o el uso indevido de la imgen de la Sociedad</t>
  </si>
  <si>
    <t>Comunicaciones Estrategicas</t>
  </si>
  <si>
    <t>Evaluación, control y seguimiento</t>
  </si>
  <si>
    <t>Realizar comité de comunicaciones enfocados en seguridad de la información y fortalecimiento a la marca</t>
  </si>
  <si>
    <t>Oficina Comunicaciónes</t>
  </si>
  <si>
    <t># Registro de actas, plan de comunicaciones y evaluaciones internas</t>
  </si>
  <si>
    <t>MISIONAL</t>
  </si>
  <si>
    <t>GESTIÓN DE NEGOCIOS</t>
  </si>
  <si>
    <t>Realizar la gestión de activos, promoción de negocios e inversiones, acorde a los objetivos de la compañía.</t>
  </si>
  <si>
    <t>R17</t>
  </si>
  <si>
    <t>Manipular desde el punto de vista técnico, negociaciones con clientes,proveedores o Aliados, para beneficio propio o de terceros.</t>
  </si>
  <si>
    <t>Detrimento de las finanzas corporativas
Afectación reputacional para la Compañía</t>
  </si>
  <si>
    <t>Gestión de negocios</t>
  </si>
  <si>
    <t>Comites de seguimiento, evaluación y control</t>
  </si>
  <si>
    <t>Hacer seguimiento a la gestión de la unidades de negocio desde el punto de vista operativo, para evitar la manipulación desde el punto de vista técnico,  de negociaciones con clientes,proveedores o Aliados, para beneficio propio o de terceros.</t>
  </si>
  <si>
    <t>Gerencias de Negocios ST</t>
  </si>
  <si>
    <t xml:space="preserve">actas comites </t>
  </si>
  <si>
    <t>Andrea Malagón</t>
  </si>
  <si>
    <t xml:space="preserve">Jefe de Planeación </t>
  </si>
  <si>
    <t>Sociedad Tequendama S.A</t>
  </si>
  <si>
    <t xml:space="preserve"> registro en bitácora</t>
  </si>
  <si>
    <t>Oficina de Planeación</t>
  </si>
  <si>
    <t># de Informes  en sistema SPI efectuados/# de informes prrogramados</t>
  </si>
  <si>
    <t>Catastrofico</t>
  </si>
  <si>
    <t>VALORACIONES DE ZONA DE RIESGO</t>
  </si>
  <si>
    <t>PUNTAJE</t>
  </si>
  <si>
    <t>OBSERVACIONES</t>
  </si>
  <si>
    <t>ZONA DE RIESGO</t>
  </si>
  <si>
    <t>Estos riesgos pueden ser eliminados o reducidos</t>
  </si>
  <si>
    <t>ZONA DE RIESGO BAJA</t>
  </si>
  <si>
    <t>Deben tomarse medidas necesarias para llevar los riesgos a zonas bajas o eliminarlo</t>
  </si>
  <si>
    <t>ZONA DE RIESGO MODERADA</t>
  </si>
  <si>
    <t>Deben tomarse las medidas necesarias para llevar los riesgos a la zona de riesgo moderada, baja o eliminarlo</t>
  </si>
  <si>
    <t>ZONA DE RIESGO ALTA</t>
  </si>
  <si>
    <t>Los riesgos de corrupción de la zona de riesgo extrema requieren de un tratamiento prioritario. Se deben implementar controles orientados a reducir la probabilidad de ocurrencia del riesgo o dismnuir el impacto de sus efectos y tomar medidas de protección</t>
  </si>
  <si>
    <t>ZONA DE RIESGO EXTREMA</t>
  </si>
  <si>
    <t>FORMATO PARA DETERMINAR EL IMPACTO</t>
  </si>
  <si>
    <r>
      <rPr>
        <b/>
        <sz val="11"/>
        <color theme="0"/>
        <rFont val="Century Gothic"/>
      </rPr>
      <t>MEDICIÓN DEL RIESGO DE CORRUPCIÓN</t>
    </r>
    <r>
      <rPr>
        <sz val="11"/>
        <color theme="0"/>
        <rFont val="Century Gothic"/>
      </rPr>
      <t xml:space="preserve">
</t>
    </r>
    <r>
      <rPr>
        <sz val="8"/>
        <color theme="0"/>
        <rFont val="Century Gothic"/>
      </rPr>
      <t>PROBABILIDAD</t>
    </r>
  </si>
  <si>
    <t>N°</t>
  </si>
  <si>
    <t>TOTAL SI</t>
  </si>
  <si>
    <t>TOTAL NO</t>
  </si>
  <si>
    <t>CALIFICACIÓN DE IMPACTO</t>
  </si>
  <si>
    <t>EQUIVALENTE DE CALIFICACIÓN DE IMPACTO</t>
  </si>
  <si>
    <t>EQUIVALENTE DE CALIFICACIÓN DE PROBABILIDAD</t>
  </si>
  <si>
    <t>EQUIVALENTE EN ZONA DE RIESGO</t>
  </si>
  <si>
    <t>DESCRIPTOR</t>
  </si>
  <si>
    <t>DESCRIPCIÓN</t>
  </si>
  <si>
    <t>NIVEL</t>
  </si>
  <si>
    <r>
      <rPr>
        <b/>
        <sz val="11"/>
        <color theme="0"/>
        <rFont val="Century Gothic"/>
      </rPr>
      <t>PREGUNTA</t>
    </r>
    <r>
      <rPr>
        <sz val="11"/>
        <color theme="0"/>
        <rFont val="Century Gothic"/>
      </rPr>
      <t xml:space="preserve">
Si el riesgo de corrupción se materializa podría…</t>
    </r>
  </si>
  <si>
    <t>¿Afectar al grupo de funcionarios del proceso?</t>
  </si>
  <si>
    <t>¿Afectar el cumplimiento de metas y objetivos de la dependencia?</t>
  </si>
  <si>
    <t>¿Afectar el cumplimiento de la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</si>
  <si>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</si>
  <si>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</si>
  <si>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</si>
  <si>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 servicios?</t>
  </si>
  <si>
    <t>¿Dar lugar al detrimento de calidad de vida de la comunidad por pérdida del bien o servicio o los recursos públicos?</t>
  </si>
  <si>
    <t>¿Generar pérdida de información de la Entidad?</t>
  </si>
  <si>
    <t>¿Generar Intervención de los órganos de control, de la Fiscalía,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</si>
  <si>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</si>
  <si>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</si>
  <si>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</si>
  <si>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</si>
  <si>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</si>
  <si>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</si>
  <si>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</si>
  <si>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</si>
  <si>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r>
      <rPr>
        <b/>
        <sz val="11"/>
        <color theme="1"/>
        <rFont val="Century Gothic"/>
      </rPr>
      <t>Afectación parcial al proceso y a la dependencia</t>
    </r>
    <r>
      <rPr>
        <sz val="11"/>
        <color theme="1"/>
        <rFont val="Century Gothic"/>
      </rPr>
      <t xml:space="preserve">
Genera medianas consecuencias para la entidad</t>
    </r>
  </si>
  <si>
    <t>(01 - 05)</t>
  </si>
  <si>
    <t>RIESGO</t>
  </si>
  <si>
    <t>SI</t>
  </si>
  <si>
    <t>NO</t>
  </si>
  <si>
    <r>
      <rPr>
        <b/>
        <sz val="11"/>
        <color theme="1"/>
        <rFont val="Century Gothic"/>
      </rPr>
      <t xml:space="preserve">Impacto negativo a la Entidad </t>
    </r>
    <r>
      <rPr>
        <sz val="11"/>
        <color theme="1"/>
        <rFont val="Century Gothic"/>
      </rPr>
      <t xml:space="preserve">
Genera altas consecuencias para la entidad</t>
    </r>
  </si>
  <si>
    <t>(06 - 10)</t>
  </si>
  <si>
    <r>
      <rPr>
        <b/>
        <sz val="11"/>
        <color theme="1"/>
        <rFont val="Century Gothic"/>
      </rPr>
      <t>Consecuencias desastrosas sobre la Entidad</t>
    </r>
    <r>
      <rPr>
        <sz val="11"/>
        <color theme="1"/>
        <rFont val="Century Gothic"/>
      </rPr>
      <t xml:space="preserve">
Genera consecuencias desastrosas para la entidad</t>
    </r>
  </si>
  <si>
    <t>(11 - 20)</t>
  </si>
  <si>
    <t>Entrega de información sensible o confidencial con fines personales o beneficio a terceros.</t>
  </si>
  <si>
    <t>Manipular desde el punto de vista técnico, negociaciones con proveedores o Aliados, para beneficio propio o de terceros.</t>
  </si>
  <si>
    <t>EVALUACIÓN DEL CONTROL DEL RIESGO ANTICORRUPCIÓN</t>
  </si>
  <si>
    <t>CALIFICACIÓN DE LOS CONTROLES</t>
  </si>
  <si>
    <t>EQUIVALENTE DE CALIFICACIÓN DEL CONTROL</t>
  </si>
  <si>
    <t>PUNTAJE A DISMINUIR SOBRE LA ZONA DE RIESGO</t>
  </si>
  <si>
    <t>EQUIVALENTE DE PROBABILIDAD ACTUAL</t>
  </si>
  <si>
    <t>VALOR EQUIVALENTE DE PROBABILIDAD ACTUAL</t>
  </si>
  <si>
    <t>EQUIVALENTE DE IMPACTO ACTUAL</t>
  </si>
  <si>
    <t>VALOR EQUIVALENTE DE IMPACTO ACTUAL</t>
  </si>
  <si>
    <t>NUEVO EQUIVALENTE DE PROBABILIDAD DEL RIESGO RESIDUAL</t>
  </si>
  <si>
    <t>NUEVA PROBABILIDAD DEL RIESGO RESIDUAL</t>
  </si>
  <si>
    <t>NUEVO EQUIVALENTE DEL IMPACTO DEL RIESGO RESIDUAL</t>
  </si>
  <si>
    <t>NUEVO IMPACTO DEL RIESGO RESIDUAL</t>
  </si>
  <si>
    <t>NUEVO EQUIVALENTE DE ZONA DE RIESGO</t>
  </si>
  <si>
    <t>NUEVA ZONA DE RIESGO</t>
  </si>
  <si>
    <t>CALIFICACIÓN</t>
  </si>
  <si>
    <t>PUNTAJES DE DISMINUCIÓN</t>
  </si>
  <si>
    <t>CRITERIOS DE EVALUACIÓN DEL CONTROL DEL RIESGO</t>
  </si>
  <si>
    <t>¿Existen manuales, instructivos o procedimientos para el manejo del control? (15)</t>
  </si>
  <si>
    <t>¿Está(n) definido(s) el(los) responsable(s) de la ejecución del control y del seguimiento? (5)</t>
  </si>
  <si>
    <t>¿El control es automático? (15)</t>
  </si>
  <si>
    <t>¿El control es manual? (10)</t>
  </si>
  <si>
    <t>¿La frecuencia de la ejecución del control y seguimiento es adecuada? (15)</t>
  </si>
  <si>
    <t>¿Se cuenta con evidencias de la ejecución y seguimiento del control? (10)</t>
  </si>
  <si>
    <t>¿En el tiempo que lleva la herramienta ha demostrado ser efectiva? (30)</t>
  </si>
  <si>
    <t>0 A 50</t>
  </si>
  <si>
    <t>51 A 75</t>
  </si>
  <si>
    <t>76 A 100</t>
  </si>
  <si>
    <t>CAMBIO DE PROBABILIDADES</t>
  </si>
  <si>
    <t>PROBABILIDAD</t>
  </si>
  <si>
    <t>PUNTAJE A DISMINUIR</t>
  </si>
  <si>
    <t>VALOR</t>
  </si>
  <si>
    <t>PUNTAJE NUEVO</t>
  </si>
  <si>
    <t>IMPACTO</t>
  </si>
  <si>
    <r>
      <rPr>
        <b/>
        <sz val="11"/>
        <color theme="0"/>
        <rFont val="Century Gothic"/>
      </rPr>
      <t>MEDICIÓN DEL RIESGO DE CORRUPCIÓN</t>
    </r>
    <r>
      <rPr>
        <sz val="11"/>
        <color theme="0"/>
        <rFont val="Century Gothic"/>
      </rPr>
      <t xml:space="preserve">
</t>
    </r>
    <r>
      <rPr>
        <sz val="8"/>
        <color theme="0"/>
        <rFont val="Century Gothic"/>
      </rPr>
      <t>PROBABILIDAD</t>
    </r>
  </si>
  <si>
    <t>FRECUENCIA</t>
  </si>
  <si>
    <t>Rara Vez</t>
  </si>
  <si>
    <r>
      <rPr>
        <b/>
        <sz val="11"/>
        <color theme="1"/>
        <rFont val="Century Gothic"/>
      </rPr>
      <t xml:space="preserve">Excepcional </t>
    </r>
    <r>
      <rPr>
        <sz val="11"/>
        <color theme="1"/>
        <rFont val="Century Gothic"/>
      </rPr>
      <t xml:space="preserve">
Ocurre en excepciones</t>
    </r>
  </si>
  <si>
    <t>No se ha presentado en los últimos 5 años.</t>
  </si>
  <si>
    <r>
      <rPr>
        <b/>
        <sz val="11"/>
        <color theme="1"/>
        <rFont val="Century Gothic"/>
      </rPr>
      <t>Improbable</t>
    </r>
    <r>
      <rPr>
        <sz val="11"/>
        <color theme="1"/>
        <rFont val="Century Gothic"/>
      </rPr>
      <t xml:space="preserve">
Puede ocurrir</t>
    </r>
  </si>
  <si>
    <t xml:space="preserve">Se presentó una vez en los últimos 5 años. </t>
  </si>
  <si>
    <r>
      <rPr>
        <b/>
        <sz val="11"/>
        <color theme="1"/>
        <rFont val="Century Gothic"/>
      </rPr>
      <t>Posible</t>
    </r>
    <r>
      <rPr>
        <sz val="11"/>
        <color theme="1"/>
        <rFont val="Century Gothic"/>
      </rPr>
      <t xml:space="preserve">
Es posible que suceda</t>
    </r>
  </si>
  <si>
    <t>Se presentó una vez en los últimos 2 años.</t>
  </si>
  <si>
    <r>
      <rPr>
        <b/>
        <sz val="11"/>
        <color theme="1"/>
        <rFont val="Century Gothic"/>
      </rPr>
      <t>Es probable</t>
    </r>
    <r>
      <rPr>
        <sz val="11"/>
        <color theme="1"/>
        <rFont val="Century Gothic"/>
      </rPr>
      <t xml:space="preserve">
Ocurre en la mayoría de los casos</t>
    </r>
  </si>
  <si>
    <t xml:space="preserve">Se presentó una vez en el último año. </t>
  </si>
  <si>
    <t>Casi Seguro</t>
  </si>
  <si>
    <r>
      <rPr>
        <b/>
        <sz val="11"/>
        <color theme="1"/>
        <rFont val="Century Gothic"/>
      </rPr>
      <t>Es muy seguro</t>
    </r>
    <r>
      <rPr>
        <sz val="11"/>
        <color theme="1"/>
        <rFont val="Century Gothic"/>
      </rPr>
      <t xml:space="preserve">
El evento ocurre en la mayoria de las circunstancias. Es muy seguro que se presente.</t>
    </r>
  </si>
  <si>
    <t xml:space="preserve">Se ha presentado más de una vez al año. </t>
  </si>
  <si>
    <t>Mapa de Riesgo Inherente</t>
  </si>
  <si>
    <t>Extremo</t>
  </si>
  <si>
    <t>Alto</t>
  </si>
  <si>
    <t>Bajo</t>
  </si>
  <si>
    <t>Mapa de Riesgo Residual</t>
  </si>
  <si>
    <t>Casi seguro
5</t>
  </si>
  <si>
    <t>Probable
4</t>
  </si>
  <si>
    <t>Posible
3</t>
  </si>
  <si>
    <t>Improbable
2</t>
  </si>
  <si>
    <t>Rara vez
1</t>
  </si>
  <si>
    <t>calificacion probabilidad</t>
  </si>
  <si>
    <t>calificacion Impacto</t>
  </si>
  <si>
    <t>tipo de riesgo</t>
  </si>
  <si>
    <t>factor de riesgo externo</t>
  </si>
  <si>
    <t>factor de riesgo interno</t>
  </si>
  <si>
    <t>Contexto del Proceso</t>
  </si>
  <si>
    <t>Tipo de impacto</t>
  </si>
  <si>
    <t>probabilidad</t>
  </si>
  <si>
    <t>impacto</t>
  </si>
  <si>
    <t>riesgo inherente</t>
  </si>
  <si>
    <t>tipo de control</t>
  </si>
  <si>
    <t>política de manejo</t>
  </si>
  <si>
    <t>requiere plan de mejoramiento</t>
  </si>
  <si>
    <t>Estratégico</t>
  </si>
  <si>
    <t>Político</t>
  </si>
  <si>
    <t>Financieros</t>
  </si>
  <si>
    <t>Diseño del proceso</t>
  </si>
  <si>
    <t>5. Incumplimiento en las metas y objetivos institucionales afectando de forma grave la ejecución presupuestal.</t>
  </si>
  <si>
    <t>5. Casi seguro</t>
  </si>
  <si>
    <t>5. Catastrófico</t>
  </si>
  <si>
    <t xml:space="preserve">Extremo </t>
  </si>
  <si>
    <t>Preventivo</t>
  </si>
  <si>
    <t>Directamenta</t>
  </si>
  <si>
    <t>Directamente</t>
  </si>
  <si>
    <t>Aceptar el riesgo</t>
  </si>
  <si>
    <t>Si</t>
  </si>
  <si>
    <t>Gerencial</t>
  </si>
  <si>
    <t>Económico y Financiero</t>
  </si>
  <si>
    <t>Personal</t>
  </si>
  <si>
    <t>Interacciones con otros procesos</t>
  </si>
  <si>
    <t>4. Incumplimiento en las metas y objetivos institucionales afectando el cumplimiento en las metas de gobierno.</t>
  </si>
  <si>
    <t>4. Probable</t>
  </si>
  <si>
    <t>4. Mayor</t>
  </si>
  <si>
    <t>Detectivo</t>
  </si>
  <si>
    <t>Indirectamenta</t>
  </si>
  <si>
    <t>Indirectamente</t>
  </si>
  <si>
    <t>Reducir el riesgo</t>
  </si>
  <si>
    <t>No</t>
  </si>
  <si>
    <t>Operativo</t>
  </si>
  <si>
    <t>Social y Cultural</t>
  </si>
  <si>
    <t>Procesos</t>
  </si>
  <si>
    <t>Transversalidad</t>
  </si>
  <si>
    <t>5. Credibilidad o imagen / Imagen institucional afectada en el orden nacional o regional por actos o hechos de corrupción comprobados.</t>
  </si>
  <si>
    <t>3. Posible</t>
  </si>
  <si>
    <t>3. Moderado</t>
  </si>
  <si>
    <t>No disminuye</t>
  </si>
  <si>
    <t>Evitar el riesgo</t>
  </si>
  <si>
    <t>Financiero</t>
  </si>
  <si>
    <t>Tecnológico</t>
  </si>
  <si>
    <t>Tecnología</t>
  </si>
  <si>
    <t>Procedimientos asociados</t>
  </si>
  <si>
    <t>4. Credibilidad o imagen / Imagen institucional afectada en el orden nacional o regional por incumplimientos en la prestación del servicio a los usuarios o ciudadanos.</t>
  </si>
  <si>
    <t>2. Improbable</t>
  </si>
  <si>
    <t>2. Menor</t>
  </si>
  <si>
    <t>Compartir el riesgo</t>
  </si>
  <si>
    <t>Ambiental</t>
  </si>
  <si>
    <t>Estratégicos</t>
  </si>
  <si>
    <t>Responsables del proceso</t>
  </si>
  <si>
    <t>3. Credibilidad o imagen / Imagen institucional afectada en el orden nacional o regional por retrasos en la prestación del servicio a los usuarios o ciudadanos.</t>
  </si>
  <si>
    <t>1. Rara vez</t>
  </si>
  <si>
    <t>1. Insignificante</t>
  </si>
  <si>
    <t>Cumplimiento</t>
  </si>
  <si>
    <t>Legal y Reglamentario</t>
  </si>
  <si>
    <t>Comunicación Interna</t>
  </si>
  <si>
    <t>Comunicación entre procesos</t>
  </si>
  <si>
    <t>2. Credibilidad o imagen / Imagen institucional afectada localmente por retrasos en la prestación del servicio a los usuarios o ciudadanos</t>
  </si>
  <si>
    <t>Imagen / Reputacional</t>
  </si>
  <si>
    <t>N.A.</t>
  </si>
  <si>
    <t>Activos de seguridad digital del proceso</t>
  </si>
  <si>
    <t>1. Credibilidad o imagen / No se afecta la imagen institucional de forma significativa.</t>
  </si>
  <si>
    <t>Seguridad y Salud en el Trabajo</t>
  </si>
  <si>
    <t>5. Operativo / Interrupción de las operaciones de la entidad por más de cinco (5) días.</t>
  </si>
  <si>
    <t>Seguridad Digital</t>
  </si>
  <si>
    <t>4. Operativo / Interrupción de las operaciones de la entidad por más de dos (2) días.</t>
  </si>
  <si>
    <t>3. Operativo / Interrupción de las operaciones de la entidad por un (1) día.</t>
  </si>
  <si>
    <t>2. Operativo / Interrupción de las operaciones de la entidad por algunas horas.</t>
  </si>
  <si>
    <t>Corrupción</t>
  </si>
  <si>
    <t>1. Operativo / No hay interrupción de las operaciones de la entidad.</t>
  </si>
  <si>
    <t>5. Legal / Intervención por parte de un ente de control u otro ente regulador.</t>
  </si>
  <si>
    <t>4. Legal / Sanción por parte del ente de control u otro ente regulador.</t>
  </si>
  <si>
    <t>3. Legal / Investigaciones penales, fiscales o disciplinarias.</t>
  </si>
  <si>
    <t>2. Legal / Reclamaciones o quejas de los usuarios, que implican investigaciones internas disciplinarias.</t>
  </si>
  <si>
    <t xml:space="preserve">1. Legal / No se generan sanciones económicas o administrativas. </t>
  </si>
  <si>
    <t>5. Ambientales/Alteraciones catastróficas en el ambiente</t>
  </si>
  <si>
    <t xml:space="preserve">4. Ambientales/Alteraciones significativas o sanciones </t>
  </si>
  <si>
    <t>3. Ambientales/Alteraciones importante o quejas de la comunidad</t>
  </si>
  <si>
    <t>2. Ambientales/Cambios leves en el ambiente</t>
  </si>
  <si>
    <t>1. Ambientales/No genera consecuencias</t>
  </si>
  <si>
    <t>5. Seguridad y Salud en el Trabajo/Una o más fatalidades</t>
  </si>
  <si>
    <t>4. Seguridad y Salud en el Trabajo/Incapacidad total, permanente</t>
  </si>
  <si>
    <t>3. Seguridad y Salud en el Trabajo/Incapacidad parcial, permanente   &gt; a 10 días</t>
  </si>
  <si>
    <t>2. Seguridad y Salud en el Trabajo/Incapacidad temporal entre 1 y 10 días</t>
  </si>
  <si>
    <t>1. Seguridad y Salud en el Trabajo/Lesión leve o menor</t>
  </si>
  <si>
    <t>5. Disponibilidad Información / Pérdida de información crítica para la entidad que no se puede recuperar.</t>
  </si>
  <si>
    <t>4. Disponibilidad Información / Pérdida de información crítica que puede ser recuperada de forma parcial o incompleta.</t>
  </si>
  <si>
    <t>3. Disponibilidad Información / Inoportunidad en la información, ocasionando retrasos en la atención a los usuarios.</t>
  </si>
  <si>
    <t>2. Disponibilidad Información / Menor</t>
  </si>
  <si>
    <t>1. Disponibilidad Información / Insignificante</t>
  </si>
  <si>
    <t>5. Confidencialidad de información/Catastrófico</t>
  </si>
  <si>
    <t>4. Confidencialidad de información/Mayor</t>
  </si>
  <si>
    <t>3. Confidencialidad de información/Moderado</t>
  </si>
  <si>
    <t>2. Confidencialidad de información/Menor</t>
  </si>
  <si>
    <t>1. Confidencialidad de información/Insignificante</t>
  </si>
  <si>
    <t>5. Integridad Información/Catastrófico</t>
  </si>
  <si>
    <t>4. Integridad Información/Mayor</t>
  </si>
  <si>
    <t>3. Integridad Información/Moderado</t>
  </si>
  <si>
    <t>2. Integridad Información/Menor</t>
  </si>
  <si>
    <t>1. Integridad Información/Insignificante</t>
  </si>
  <si>
    <t>Tipo</t>
  </si>
  <si>
    <t>Materializado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</si>
</sst>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d/m/yyyy"/>
  </numFmts>
  <fonts count="21" x14ac:knownFonts="1">
    <font>
      <sz val="11"/>
      <color theme="1"/>
      <name val="Century Gothic"/>
      <scheme val="minor"/>
    </font>
    <font>
      <sz val="12"/>
      <color theme="1"/>
      <name val="Century Gothic"/>
    </font>
    <font>
      <sz val="11"/>
      <color theme="1"/>
      <name val="Century Gothic"/>
    </font>
    <font>
      <sz val="11"/>
      <color theme="0"/>
      <name val="Century Gothic"/>
    </font>
    <font>
      <sz val="11"/>
      <name val="Century Gothic"/>
    </font>
    <font>
      <sz val="11"/>
      <color theme="1"/>
      <name val="Century Gothic"/>
      <scheme val="minor"/>
    </font>
    <font>
      <b/>
      <sz val="14"/>
      <color theme="0"/>
      <name val="Century Gothic"/>
    </font>
    <font>
      <b/>
      <sz val="12"/>
      <color theme="0"/>
      <name val="Century Gothic"/>
    </font>
    <font>
      <b/>
      <sz val="12"/>
      <color rgb="FF000000"/>
      <name val="Century Gothic"/>
    </font>
    <font>
      <b/>
      <sz val="12"/>
      <color theme="1"/>
      <name val="Century Gothic"/>
    </font>
    <font>
      <sz val="12"/>
      <color rgb="FFC00000"/>
      <name val="Century Gothic"/>
    </font>
    <font>
      <b/>
      <sz val="20"/>
      <color theme="0"/>
      <name val="Century Gothic"/>
    </font>
    <font>
      <b/>
      <sz val="16"/>
      <color theme="0"/>
      <name val="Century Gothic"/>
    </font>
    <font>
      <b/>
      <sz val="11"/>
      <color theme="0"/>
      <name val="Century Gothic"/>
    </font>
    <font>
      <b/>
      <sz val="16"/>
      <color theme="1"/>
      <name val="Century Gothic"/>
    </font>
    <font>
      <b/>
      <sz val="11"/>
      <color theme="1"/>
      <name val="Century Gothic"/>
    </font>
    <font>
      <sz val="8"/>
      <color theme="0"/>
      <name val="Century Gothic"/>
    </font>
    <font>
      <sz val="12"/>
      <color theme="3"/>
      <name val="Century Gothic"/>
      <family val="2"/>
    </font>
    <font>
      <b/>
      <sz val="12"/>
      <color theme="3"/>
      <name val="Century Gothic"/>
      <family val="2"/>
    </font>
    <font>
      <sz val="11"/>
      <color theme="3"/>
      <name val="Century Gothic"/>
      <family val="2"/>
    </font>
    <font>
      <b/>
      <sz val="9"/>
      <color rgb="FF00000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192D3A"/>
        <bgColor rgb="FF192D3A"/>
      </patternFill>
    </fill>
    <fill>
      <patternFill patternType="solid">
        <fgColor rgb="FF335B74"/>
        <bgColor rgb="FF335B74"/>
      </patternFill>
    </fill>
    <fill>
      <patternFill patternType="solid">
        <fgColor rgb="FF134163"/>
        <bgColor rgb="FF134163"/>
      </patternFill>
    </fill>
    <fill>
      <patternFill patternType="solid">
        <fgColor rgb="FF9FC0D5"/>
        <bgColor rgb="FF9FC0D5"/>
      </patternFill>
    </fill>
    <fill>
      <patternFill patternType="solid">
        <fgColor rgb="FF8CD6C0"/>
        <bgColor rgb="FF8CD6C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C00000"/>
        <bgColor rgb="FFC00000"/>
      </patternFill>
    </fill>
    <fill>
      <patternFill patternType="solid">
        <fgColor rgb="FF7F7F7F"/>
        <bgColor rgb="FF7F7F7F"/>
      </patternFill>
    </fill>
    <fill>
      <patternFill patternType="solid">
        <fgColor rgb="FF70A1C0"/>
        <bgColor rgb="FF70A1C0"/>
      </patternFill>
    </fill>
    <fill>
      <patternFill patternType="solid">
        <fgColor rgb="FF264457"/>
        <bgColor rgb="FF264457"/>
      </patternFill>
    </fill>
    <fill>
      <patternFill patternType="solid">
        <fgColor rgb="FF487B78"/>
        <bgColor rgb="FF487B78"/>
      </patternFill>
    </fill>
    <fill>
      <patternFill patternType="solid">
        <fgColor rgb="FFD8D8D8"/>
        <bgColor rgb="FFD8D8D8"/>
      </patternFill>
    </fill>
    <fill>
      <patternFill patternType="solid">
        <fgColor rgb="FFA0C7C5"/>
        <bgColor rgb="FFA0C7C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rgb="FF000000"/>
      </left>
      <right/>
      <top style="thick">
        <color theme="0"/>
      </top>
      <bottom style="thin">
        <color rgb="FF000000"/>
      </bottom>
      <diagonal/>
    </border>
    <border>
      <left/>
      <right/>
      <top style="thick">
        <color theme="0"/>
      </top>
      <bottom style="thin">
        <color rgb="FF000000"/>
      </bottom>
      <diagonal/>
    </border>
    <border>
      <left/>
      <right style="thin">
        <color rgb="FF000000"/>
      </right>
      <top style="thick">
        <color theme="0"/>
      </top>
      <bottom style="thin">
        <color rgb="FF00000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/>
    </xf>
    <xf numFmtId="0" fontId="5" fillId="0" borderId="0" xfId="0" applyFont="1"/>
    <xf numFmtId="164" fontId="3" fillId="3" borderId="9" xfId="0" applyNumberFormat="1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top" wrapText="1"/>
    </xf>
    <xf numFmtId="0" fontId="9" fillId="7" borderId="22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top" wrapText="1"/>
    </xf>
    <xf numFmtId="164" fontId="1" fillId="2" borderId="22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top" wrapText="1"/>
    </xf>
    <xf numFmtId="0" fontId="9" fillId="7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top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vertical="center" wrapText="1"/>
    </xf>
    <xf numFmtId="0" fontId="9" fillId="7" borderId="25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top"/>
    </xf>
    <xf numFmtId="0" fontId="2" fillId="9" borderId="1" xfId="0" applyFont="1" applyFill="1" applyBorder="1"/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top"/>
    </xf>
    <xf numFmtId="164" fontId="1" fillId="9" borderId="1" xfId="0" applyNumberFormat="1" applyFont="1" applyFill="1" applyBorder="1" applyAlignment="1">
      <alignment horizontal="left" vertical="top"/>
    </xf>
    <xf numFmtId="0" fontId="1" fillId="9" borderId="1" xfId="0" applyFont="1" applyFill="1" applyBorder="1"/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11" borderId="1" xfId="0" applyFont="1" applyFill="1" applyBorder="1"/>
    <xf numFmtId="0" fontId="3" fillId="12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wrapText="1"/>
    </xf>
    <xf numFmtId="0" fontId="3" fillId="14" borderId="9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/>
    </xf>
    <xf numFmtId="0" fontId="2" fillId="17" borderId="1" xfId="0" applyFont="1" applyFill="1" applyBorder="1"/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 wrapText="1"/>
    </xf>
    <xf numFmtId="0" fontId="15" fillId="14" borderId="22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8" borderId="22" xfId="0" applyFont="1" applyFill="1" applyBorder="1" applyAlignment="1">
      <alignment horizontal="center" vertical="center"/>
    </xf>
    <xf numFmtId="0" fontId="15" fillId="18" borderId="22" xfId="0" applyFont="1" applyFill="1" applyBorder="1" applyAlignment="1">
      <alignment horizontal="center" vertical="center" wrapText="1"/>
    </xf>
    <xf numFmtId="0" fontId="15" fillId="19" borderId="22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0" fillId="2" borderId="16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9" fillId="7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9" fontId="1" fillId="2" borderId="1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top" wrapText="1"/>
    </xf>
    <xf numFmtId="0" fontId="4" fillId="0" borderId="28" xfId="0" applyFont="1" applyBorder="1"/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3" fillId="3" borderId="6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12" xfId="0" applyFont="1" applyBorder="1"/>
    <xf numFmtId="0" fontId="4" fillId="0" borderId="13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29" xfId="0" applyFont="1" applyBorder="1"/>
    <xf numFmtId="0" fontId="3" fillId="10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wrapText="1"/>
    </xf>
    <xf numFmtId="0" fontId="3" fillId="13" borderId="6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3" fillId="13" borderId="6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0" fontId="11" fillId="4" borderId="3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34" xfId="0" applyFont="1" applyBorder="1"/>
    <xf numFmtId="0" fontId="1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14" fillId="17" borderId="37" xfId="0" applyFont="1" applyFill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  <xf numFmtId="0" fontId="15" fillId="17" borderId="37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 applyAlignment="1"/>
    <xf numFmtId="0" fontId="9" fillId="7" borderId="23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top" wrapText="1"/>
    </xf>
    <xf numFmtId="164" fontId="17" fillId="2" borderId="16" xfId="0" applyNumberFormat="1" applyFont="1" applyFill="1" applyBorder="1" applyAlignment="1">
      <alignment horizontal="center" vertical="top" wrapText="1"/>
    </xf>
    <xf numFmtId="164" fontId="17" fillId="2" borderId="16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19" fillId="0" borderId="20" xfId="0" applyFont="1" applyBorder="1"/>
    <xf numFmtId="0" fontId="18" fillId="2" borderId="16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9" fontId="1" fillId="2" borderId="14" xfId="0" applyNumberFormat="1" applyFont="1" applyFill="1" applyBorder="1" applyAlignment="1">
      <alignment horizontal="center" vertical="center" wrapText="1"/>
    </xf>
    <xf numFmtId="0" fontId="4" fillId="0" borderId="41" xfId="0" applyFont="1" applyBorder="1"/>
    <xf numFmtId="9" fontId="1" fillId="2" borderId="14" xfId="0" applyNumberFormat="1" applyFont="1" applyFill="1" applyBorder="1" applyAlignment="1">
      <alignment horizontal="center" vertical="center" wrapText="1"/>
    </xf>
    <xf numFmtId="9" fontId="1" fillId="2" borderId="41" xfId="0" applyNumberFormat="1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/>
    </xf>
    <xf numFmtId="0" fontId="1" fillId="2" borderId="40" xfId="0" applyFont="1" applyFill="1" applyBorder="1"/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7" fillId="2" borderId="42" xfId="1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06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ill>
        <patternFill patternType="solid">
          <fgColor rgb="FF487B78"/>
          <bgColor rgb="FF487B78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0</xdr:row>
      <xdr:rowOff>0</xdr:rowOff>
    </xdr:from>
    <xdr:ext cx="1247775" cy="1171575"/>
    <xdr:pic>
      <xdr:nvPicPr>
        <xdr:cNvPr id="2" name="image1.png" descr="Inicio - Sociedad Tequendama Sociedad Tequendam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to/Downloads/Matr&#237;z%20de%20Riesgos%20Anticorrupci&#243;n%20V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ANTICORRUPCIÓN"/>
      <sheetName val="EVALUACIÓN DEL RIESGO"/>
      <sheetName val="EVALUACIÓN DEL CONTROL"/>
      <sheetName val="TABLA DE PROBABILIDAD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6B9F25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Y61"/>
  <sheetViews>
    <sheetView showGridLines="0" tabSelected="1" view="pageBreakPreview" zoomScale="24" zoomScaleNormal="64" zoomScaleSheetLayoutView="24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4" sqref="E14:E16"/>
    </sheetView>
  </sheetViews>
  <sheetFormatPr baseColWidth="10" defaultColWidth="12.625" defaultRowHeight="15" customHeight="1" x14ac:dyDescent="0.3"/>
  <cols>
    <col min="1" max="1" width="1.625" customWidth="1"/>
    <col min="2" max="2" width="2.25" customWidth="1"/>
    <col min="3" max="3" width="19.5" customWidth="1"/>
    <col min="4" max="4" width="32.25" customWidth="1"/>
    <col min="5" max="5" width="56" customWidth="1"/>
    <col min="6" max="6" width="46.125" customWidth="1"/>
    <col min="7" max="7" width="6" customWidth="1"/>
    <col min="8" max="8" width="89" customWidth="1"/>
    <col min="9" max="9" width="82.875" customWidth="1"/>
    <col min="10" max="10" width="16.375" customWidth="1"/>
    <col min="11" max="11" width="13.375" customWidth="1"/>
    <col min="12" max="12" width="13.125" customWidth="1"/>
    <col min="13" max="13" width="13.375" customWidth="1"/>
    <col min="14" max="14" width="11.875" customWidth="1"/>
    <col min="15" max="15" width="31.25" customWidth="1"/>
    <col min="16" max="16" width="13.875" customWidth="1"/>
    <col min="17" max="17" width="13.375" customWidth="1"/>
    <col min="18" max="18" width="13.125" customWidth="1"/>
    <col min="19" max="19" width="13.375" customWidth="1"/>
    <col min="20" max="20" width="11.375" customWidth="1"/>
    <col min="21" max="21" width="30.75" customWidth="1"/>
    <col min="22" max="22" width="16.625" customWidth="1"/>
    <col min="23" max="23" width="14.75" customWidth="1"/>
    <col min="24" max="24" width="29.75" customWidth="1"/>
    <col min="25" max="25" width="39.75" customWidth="1"/>
    <col min="26" max="26" width="114.75" customWidth="1"/>
    <col min="27" max="27" width="37" customWidth="1"/>
    <col min="28" max="28" width="30.375" customWidth="1"/>
    <col min="29" max="29" width="27.625" customWidth="1"/>
    <col min="30" max="30" width="41.375" customWidth="1"/>
    <col min="31" max="31" width="8.5" customWidth="1"/>
    <col min="32" max="32" width="13.125" customWidth="1"/>
    <col min="33" max="51" width="11.375" hidden="1" customWidth="1"/>
  </cols>
  <sheetData>
    <row r="1" spans="1:51" ht="17.25" customHeight="1" thickTop="1" x14ac:dyDescent="0.3">
      <c r="A1" s="1"/>
      <c r="B1" s="1"/>
      <c r="C1" s="98" t="s">
        <v>0</v>
      </c>
      <c r="D1" s="174"/>
      <c r="E1" s="174" t="s">
        <v>1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6"/>
      <c r="AD1" s="104" t="s">
        <v>2</v>
      </c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7.25" customHeight="1" thickBot="1" x14ac:dyDescent="0.35">
      <c r="A2" s="1"/>
      <c r="B2" s="1"/>
      <c r="C2" s="99"/>
      <c r="D2" s="185"/>
      <c r="E2" s="177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9"/>
      <c r="AD2" s="105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7.25" customHeight="1" thickTop="1" thickBot="1" x14ac:dyDescent="0.35">
      <c r="A3" s="1"/>
      <c r="B3" s="1"/>
      <c r="C3" s="99"/>
      <c r="D3" s="185"/>
      <c r="E3" s="101" t="s">
        <v>3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2"/>
      <c r="AF3" s="1"/>
      <c r="AG3" s="1"/>
      <c r="AH3" s="1"/>
      <c r="AI3" s="1"/>
      <c r="AJ3" s="1"/>
      <c r="AK3" s="1"/>
      <c r="AL3" s="3" t="s">
        <v>4</v>
      </c>
      <c r="AM3" s="3" t="s">
        <v>5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7.25" customHeight="1" thickTop="1" thickBot="1" x14ac:dyDescent="0.35">
      <c r="A4" s="1"/>
      <c r="B4" s="1"/>
      <c r="C4" s="99"/>
      <c r="D4" s="185"/>
      <c r="E4" s="101" t="s">
        <v>6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1"/>
      <c r="AD4" s="4" t="s">
        <v>7</v>
      </c>
      <c r="AE4" s="2"/>
      <c r="AF4" s="1"/>
      <c r="AG4" s="1"/>
      <c r="AH4" s="1"/>
      <c r="AI4" s="1"/>
      <c r="AJ4" s="1"/>
      <c r="AK4" s="1"/>
      <c r="AL4" s="3" t="s">
        <v>8</v>
      </c>
      <c r="AM4" s="3" t="s">
        <v>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7.25" customHeight="1" thickTop="1" x14ac:dyDescent="0.3">
      <c r="A5" s="1"/>
      <c r="B5" s="1"/>
      <c r="C5" s="100"/>
      <c r="D5" s="186"/>
      <c r="E5" s="182" t="s">
        <v>10</v>
      </c>
      <c r="F5" s="183"/>
      <c r="G5" s="183"/>
      <c r="H5" s="183"/>
      <c r="I5" s="184"/>
      <c r="J5" s="110" t="s">
        <v>11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54" t="s">
        <v>12</v>
      </c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6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7.25" customHeight="1" x14ac:dyDescent="0.3">
      <c r="A6" s="1"/>
      <c r="B6" s="1"/>
      <c r="C6" s="113" t="s">
        <v>481</v>
      </c>
      <c r="D6" s="113" t="s">
        <v>15</v>
      </c>
      <c r="E6" s="113" t="s">
        <v>16</v>
      </c>
      <c r="F6" s="113" t="s">
        <v>17</v>
      </c>
      <c r="G6" s="114" t="s">
        <v>18</v>
      </c>
      <c r="H6" s="114" t="s">
        <v>19</v>
      </c>
      <c r="I6" s="113" t="s">
        <v>20</v>
      </c>
      <c r="J6" s="108" t="s">
        <v>21</v>
      </c>
      <c r="K6" s="106"/>
      <c r="L6" s="106"/>
      <c r="M6" s="106"/>
      <c r="N6" s="107"/>
      <c r="O6" s="108" t="s">
        <v>22</v>
      </c>
      <c r="P6" s="106"/>
      <c r="Q6" s="106"/>
      <c r="R6" s="106"/>
      <c r="S6" s="106"/>
      <c r="T6" s="106"/>
      <c r="U6" s="107"/>
      <c r="V6" s="157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9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7.25" customHeight="1" x14ac:dyDescent="0.3">
      <c r="A7" s="1"/>
      <c r="B7" s="1"/>
      <c r="C7" s="86"/>
      <c r="D7" s="86"/>
      <c r="E7" s="86"/>
      <c r="F7" s="86"/>
      <c r="G7" s="86"/>
      <c r="H7" s="86"/>
      <c r="I7" s="86"/>
      <c r="J7" s="108" t="s">
        <v>24</v>
      </c>
      <c r="K7" s="106"/>
      <c r="L7" s="106"/>
      <c r="M7" s="106"/>
      <c r="N7" s="107"/>
      <c r="O7" s="109" t="s">
        <v>25</v>
      </c>
      <c r="P7" s="108" t="s">
        <v>26</v>
      </c>
      <c r="Q7" s="106"/>
      <c r="R7" s="106"/>
      <c r="S7" s="106"/>
      <c r="T7" s="106"/>
      <c r="U7" s="107"/>
      <c r="V7" s="111" t="s">
        <v>27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"/>
      <c r="AH7" s="1"/>
      <c r="AI7" s="1"/>
      <c r="AJ7" s="1"/>
      <c r="AK7" s="1"/>
      <c r="AL7" s="3" t="s">
        <v>28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7.25" customHeight="1" x14ac:dyDescent="0.3">
      <c r="A8" s="1"/>
      <c r="B8" s="1"/>
      <c r="C8" s="87"/>
      <c r="D8" s="87"/>
      <c r="E8" s="87"/>
      <c r="F8" s="87"/>
      <c r="G8" s="87"/>
      <c r="H8" s="87"/>
      <c r="I8" s="87"/>
      <c r="J8" s="5" t="s">
        <v>29</v>
      </c>
      <c r="K8" s="5" t="s">
        <v>30</v>
      </c>
      <c r="L8" s="6" t="s">
        <v>31</v>
      </c>
      <c r="M8" s="6" t="s">
        <v>30</v>
      </c>
      <c r="N8" s="6" t="s">
        <v>32</v>
      </c>
      <c r="O8" s="87"/>
      <c r="P8" s="6" t="s">
        <v>29</v>
      </c>
      <c r="Q8" s="5" t="s">
        <v>30</v>
      </c>
      <c r="R8" s="6" t="s">
        <v>31</v>
      </c>
      <c r="S8" s="6" t="s">
        <v>30</v>
      </c>
      <c r="T8" s="6" t="s">
        <v>32</v>
      </c>
      <c r="U8" s="6" t="s">
        <v>25</v>
      </c>
      <c r="V8" s="7" t="s">
        <v>33</v>
      </c>
      <c r="W8" s="7" t="s">
        <v>34</v>
      </c>
      <c r="X8" s="7" t="s">
        <v>35</v>
      </c>
      <c r="Y8" s="8" t="s">
        <v>36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41</v>
      </c>
      <c r="AE8" s="8" t="s">
        <v>42</v>
      </c>
      <c r="AF8" s="166" t="s">
        <v>482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7.25" customHeight="1" x14ac:dyDescent="0.3">
      <c r="A9" s="1"/>
      <c r="B9" s="1"/>
      <c r="C9" s="115" t="s">
        <v>43</v>
      </c>
      <c r="D9" s="95" t="s">
        <v>44</v>
      </c>
      <c r="E9" s="90" t="s">
        <v>45</v>
      </c>
      <c r="F9" s="172" t="s">
        <v>46</v>
      </c>
      <c r="G9" s="11" t="s">
        <v>47</v>
      </c>
      <c r="H9" s="10" t="s">
        <v>48</v>
      </c>
      <c r="I9" s="12" t="s">
        <v>49</v>
      </c>
      <c r="J9" s="13" t="s">
        <v>8</v>
      </c>
      <c r="K9" s="14">
        <f t="shared" ref="K9:K14" si="0">IF(J9=$AL$3,5,(IF(J9=$AL$4,4,IF(J9=$AL$5,3,(IF(J9=$AL$6,2,1))))))</f>
        <v>4</v>
      </c>
      <c r="L9" s="15" t="s">
        <v>14</v>
      </c>
      <c r="M9" s="14">
        <f t="shared" ref="M9:M14" si="1">IF(L9=$AM$3,3,(IF(L9=$AM$4,2,1)))</f>
        <v>1</v>
      </c>
      <c r="N9" s="14" t="str">
        <f t="shared" ref="N9:N14" si="2">CONCATENATE(K9,M9)</f>
        <v>41</v>
      </c>
      <c r="O9" s="14" t="str">
        <f>VLOOKUP(N9,'Tabla de Valoracion'!$I$11:$K$25,3,FALSE)</f>
        <v>ZONA DE RIESGO ALTA</v>
      </c>
      <c r="P9" s="13" t="s">
        <v>23</v>
      </c>
      <c r="Q9" s="14">
        <f t="shared" ref="Q9:Q14" si="3">IF(P9=$AL$3,5,(IF(P9=$AL$4,4,IF(P9=$AL$5,3,(IF(P9=$AL$6,2,1))))))</f>
        <v>1</v>
      </c>
      <c r="R9" s="15" t="s">
        <v>14</v>
      </c>
      <c r="S9" s="14">
        <f t="shared" ref="S9:S14" si="4">IF(R9=$AM$3,3,(IF(R9=$AM$4,2,1)))</f>
        <v>1</v>
      </c>
      <c r="T9" s="14" t="str">
        <f t="shared" ref="T9:T14" si="5">CONCATENATE(Q9,S9)</f>
        <v>11</v>
      </c>
      <c r="U9" s="14" t="str">
        <f>VLOOKUP(T9,'Tabla de Valoracion'!$I$11:$K$25,3,FALSE)</f>
        <v>ZONA DE RIESGO BAJA</v>
      </c>
      <c r="V9" s="16">
        <v>45292</v>
      </c>
      <c r="W9" s="16">
        <v>46022</v>
      </c>
      <c r="X9" s="17" t="s">
        <v>50</v>
      </c>
      <c r="Y9" s="10" t="s">
        <v>51</v>
      </c>
      <c r="Z9" s="10" t="s">
        <v>52</v>
      </c>
      <c r="AA9" s="10" t="s">
        <v>53</v>
      </c>
      <c r="AB9" s="10" t="s">
        <v>54</v>
      </c>
      <c r="AC9" s="10" t="s">
        <v>55</v>
      </c>
      <c r="AD9" s="10" t="s">
        <v>56</v>
      </c>
      <c r="AE9" s="161">
        <v>1</v>
      </c>
      <c r="AF9" s="167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51.75" x14ac:dyDescent="0.3">
      <c r="A10" s="1"/>
      <c r="B10" s="1"/>
      <c r="C10" s="116"/>
      <c r="D10" s="86"/>
      <c r="E10" s="86"/>
      <c r="F10" s="173"/>
      <c r="G10" s="11" t="s">
        <v>57</v>
      </c>
      <c r="H10" s="10" t="s">
        <v>58</v>
      </c>
      <c r="I10" s="12" t="s">
        <v>59</v>
      </c>
      <c r="J10" s="13" t="s">
        <v>13</v>
      </c>
      <c r="K10" s="14">
        <f t="shared" si="0"/>
        <v>1</v>
      </c>
      <c r="L10" s="15" t="s">
        <v>9</v>
      </c>
      <c r="M10" s="14">
        <f t="shared" si="1"/>
        <v>2</v>
      </c>
      <c r="N10" s="14" t="str">
        <f t="shared" si="2"/>
        <v>12</v>
      </c>
      <c r="O10" s="14" t="str">
        <f>VLOOKUP(N10,'Tabla de Valoracion'!$I$11:$K$25,3,FALSE)</f>
        <v>ZONA DE RIESGO BAJA</v>
      </c>
      <c r="P10" s="13" t="s">
        <v>23</v>
      </c>
      <c r="Q10" s="14">
        <f t="shared" si="3"/>
        <v>1</v>
      </c>
      <c r="R10" s="15" t="s">
        <v>9</v>
      </c>
      <c r="S10" s="14">
        <f t="shared" si="4"/>
        <v>2</v>
      </c>
      <c r="T10" s="14" t="str">
        <f t="shared" si="5"/>
        <v>12</v>
      </c>
      <c r="U10" s="14" t="str">
        <f>VLOOKUP(T10,'Tabla de Valoracion'!$I$11:$K$25,3,FALSE)</f>
        <v>ZONA DE RIESGO BAJA</v>
      </c>
      <c r="V10" s="16">
        <v>45292</v>
      </c>
      <c r="W10" s="16">
        <v>46022</v>
      </c>
      <c r="X10" s="17" t="s">
        <v>60</v>
      </c>
      <c r="Y10" s="10" t="s">
        <v>61</v>
      </c>
      <c r="Z10" s="10" t="s">
        <v>62</v>
      </c>
      <c r="AA10" s="10" t="s">
        <v>53</v>
      </c>
      <c r="AB10" s="10" t="s">
        <v>63</v>
      </c>
      <c r="AC10" s="10" t="s">
        <v>64</v>
      </c>
      <c r="AD10" s="10" t="s">
        <v>65</v>
      </c>
      <c r="AE10" s="161">
        <v>1</v>
      </c>
      <c r="AF10" s="167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7.25" customHeight="1" x14ac:dyDescent="0.3">
      <c r="A11" s="1"/>
      <c r="B11" s="1"/>
      <c r="C11" s="116"/>
      <c r="D11" s="86"/>
      <c r="E11" s="86"/>
      <c r="F11" s="10" t="s">
        <v>66</v>
      </c>
      <c r="G11" s="11" t="s">
        <v>67</v>
      </c>
      <c r="H11" s="10" t="s">
        <v>68</v>
      </c>
      <c r="I11" s="12" t="s">
        <v>69</v>
      </c>
      <c r="J11" s="13" t="s">
        <v>13</v>
      </c>
      <c r="K11" s="14">
        <f t="shared" si="0"/>
        <v>1</v>
      </c>
      <c r="L11" s="15" t="s">
        <v>14</v>
      </c>
      <c r="M11" s="14">
        <f t="shared" si="1"/>
        <v>1</v>
      </c>
      <c r="N11" s="14" t="str">
        <f t="shared" si="2"/>
        <v>11</v>
      </c>
      <c r="O11" s="14" t="str">
        <f>VLOOKUP(N11,'Tabla de Valoracion'!$I$11:$K$25,3,FALSE)</f>
        <v>ZONA DE RIESGO BAJA</v>
      </c>
      <c r="P11" s="13" t="s">
        <v>28</v>
      </c>
      <c r="Q11" s="14">
        <f t="shared" si="3"/>
        <v>1</v>
      </c>
      <c r="R11" s="15" t="s">
        <v>14</v>
      </c>
      <c r="S11" s="14">
        <f t="shared" si="4"/>
        <v>1</v>
      </c>
      <c r="T11" s="14" t="str">
        <f t="shared" si="5"/>
        <v>11</v>
      </c>
      <c r="U11" s="14" t="str">
        <f>VLOOKUP(T11,'Tabla de Valoracion'!$I$11:$K$25,3,FALSE)</f>
        <v>ZONA DE RIESGO BAJA</v>
      </c>
      <c r="V11" s="16">
        <v>45292</v>
      </c>
      <c r="W11" s="16">
        <v>46022</v>
      </c>
      <c r="X11" s="17" t="s">
        <v>70</v>
      </c>
      <c r="Y11" s="10" t="s">
        <v>71</v>
      </c>
      <c r="Z11" s="10" t="s">
        <v>72</v>
      </c>
      <c r="AA11" s="10" t="s">
        <v>53</v>
      </c>
      <c r="AB11" s="10" t="s">
        <v>71</v>
      </c>
      <c r="AC11" s="10" t="s">
        <v>73</v>
      </c>
      <c r="AD11" s="10" t="s">
        <v>74</v>
      </c>
      <c r="AE11" s="161">
        <v>1</v>
      </c>
      <c r="AF11" s="167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7.25" customHeight="1" x14ac:dyDescent="0.3">
      <c r="A12" s="1"/>
      <c r="B12" s="1"/>
      <c r="C12" s="116"/>
      <c r="D12" s="86"/>
      <c r="E12" s="86"/>
      <c r="F12" s="10" t="s">
        <v>75</v>
      </c>
      <c r="G12" s="11" t="s">
        <v>76</v>
      </c>
      <c r="H12" s="10" t="s">
        <v>77</v>
      </c>
      <c r="I12" s="12" t="s">
        <v>78</v>
      </c>
      <c r="J12" s="13" t="s">
        <v>23</v>
      </c>
      <c r="K12" s="14">
        <f t="shared" si="0"/>
        <v>1</v>
      </c>
      <c r="L12" s="15" t="s">
        <v>9</v>
      </c>
      <c r="M12" s="14">
        <f t="shared" si="1"/>
        <v>2</v>
      </c>
      <c r="N12" s="14" t="str">
        <f t="shared" si="2"/>
        <v>12</v>
      </c>
      <c r="O12" s="14" t="str">
        <f>VLOOKUP(N12,'Tabla de Valoracion'!$I$11:$K$25,3,FALSE)</f>
        <v>ZONA DE RIESGO BAJA</v>
      </c>
      <c r="P12" s="13" t="s">
        <v>28</v>
      </c>
      <c r="Q12" s="14">
        <f t="shared" si="3"/>
        <v>1</v>
      </c>
      <c r="R12" s="15" t="s">
        <v>9</v>
      </c>
      <c r="S12" s="14">
        <f t="shared" si="4"/>
        <v>2</v>
      </c>
      <c r="T12" s="14" t="str">
        <f t="shared" si="5"/>
        <v>12</v>
      </c>
      <c r="U12" s="14" t="str">
        <f>VLOOKUP(T12,'Tabla de Valoracion'!$I$11:$K$25,3,FALSE)</f>
        <v>ZONA DE RIESGO BAJA</v>
      </c>
      <c r="V12" s="16">
        <v>45292</v>
      </c>
      <c r="W12" s="16">
        <v>46022</v>
      </c>
      <c r="X12" s="17" t="s">
        <v>79</v>
      </c>
      <c r="Y12" s="10" t="s">
        <v>80</v>
      </c>
      <c r="Z12" s="10" t="s">
        <v>81</v>
      </c>
      <c r="AA12" s="10" t="s">
        <v>53</v>
      </c>
      <c r="AB12" s="10" t="s">
        <v>82</v>
      </c>
      <c r="AC12" s="10" t="s">
        <v>55</v>
      </c>
      <c r="AD12" s="10" t="s">
        <v>83</v>
      </c>
      <c r="AE12" s="161">
        <v>1</v>
      </c>
      <c r="AF12" s="167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7.25" customHeight="1" x14ac:dyDescent="0.3">
      <c r="A13" s="1"/>
      <c r="B13" s="1"/>
      <c r="C13" s="116"/>
      <c r="D13" s="87"/>
      <c r="E13" s="87"/>
      <c r="F13" s="10" t="s">
        <v>85</v>
      </c>
      <c r="G13" s="11" t="s">
        <v>86</v>
      </c>
      <c r="H13" s="10" t="s">
        <v>87</v>
      </c>
      <c r="I13" s="12" t="s">
        <v>49</v>
      </c>
      <c r="J13" s="13" t="s">
        <v>28</v>
      </c>
      <c r="K13" s="14">
        <f t="shared" si="0"/>
        <v>1</v>
      </c>
      <c r="L13" s="15" t="s">
        <v>9</v>
      </c>
      <c r="M13" s="14">
        <f t="shared" si="1"/>
        <v>2</v>
      </c>
      <c r="N13" s="14" t="str">
        <f t="shared" si="2"/>
        <v>12</v>
      </c>
      <c r="O13" s="14" t="str">
        <f>VLOOKUP(N13,'Tabla de Valoracion'!$I$11:$K$25,3,FALSE)</f>
        <v>ZONA DE RIESGO BAJA</v>
      </c>
      <c r="P13" s="13" t="s">
        <v>28</v>
      </c>
      <c r="Q13" s="14">
        <f t="shared" si="3"/>
        <v>1</v>
      </c>
      <c r="R13" s="15" t="s">
        <v>9</v>
      </c>
      <c r="S13" s="14">
        <f t="shared" si="4"/>
        <v>2</v>
      </c>
      <c r="T13" s="14" t="str">
        <f t="shared" si="5"/>
        <v>12</v>
      </c>
      <c r="U13" s="14" t="str">
        <f>VLOOKUP(T13,'Tabla de Valoracion'!$I$11:$K$25,3,FALSE)</f>
        <v>ZONA DE RIESGO BAJA</v>
      </c>
      <c r="V13" s="16">
        <v>45292</v>
      </c>
      <c r="W13" s="16">
        <v>46022</v>
      </c>
      <c r="X13" s="17" t="s">
        <v>88</v>
      </c>
      <c r="Y13" s="10" t="s">
        <v>89</v>
      </c>
      <c r="Z13" s="10" t="s">
        <v>90</v>
      </c>
      <c r="AA13" s="10" t="s">
        <v>53</v>
      </c>
      <c r="AB13" s="10" t="s">
        <v>91</v>
      </c>
      <c r="AC13" s="10" t="s">
        <v>73</v>
      </c>
      <c r="AD13" s="10" t="s">
        <v>92</v>
      </c>
      <c r="AE13" s="161">
        <v>1</v>
      </c>
      <c r="AF13" s="16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7.25" customHeight="1" x14ac:dyDescent="0.3">
      <c r="A14" s="1"/>
      <c r="B14" s="1"/>
      <c r="C14" s="116"/>
      <c r="D14" s="95" t="s">
        <v>93</v>
      </c>
      <c r="E14" s="90" t="s">
        <v>94</v>
      </c>
      <c r="F14" s="10" t="s">
        <v>95</v>
      </c>
      <c r="G14" s="96" t="s">
        <v>96</v>
      </c>
      <c r="H14" s="90" t="s">
        <v>97</v>
      </c>
      <c r="I14" s="97" t="s">
        <v>49</v>
      </c>
      <c r="J14" s="89" t="s">
        <v>28</v>
      </c>
      <c r="K14" s="85">
        <f t="shared" si="0"/>
        <v>1</v>
      </c>
      <c r="L14" s="88" t="s">
        <v>5</v>
      </c>
      <c r="M14" s="85">
        <f t="shared" si="1"/>
        <v>3</v>
      </c>
      <c r="N14" s="85" t="str">
        <f t="shared" si="2"/>
        <v>13</v>
      </c>
      <c r="O14" s="85" t="str">
        <f>VLOOKUP(N14,'Tabla de Valoracion'!$I$11:$K$25,3,FALSE)</f>
        <v>ZONA DE RIESGO BAJA</v>
      </c>
      <c r="P14" s="89" t="s">
        <v>28</v>
      </c>
      <c r="Q14" s="85">
        <f t="shared" si="3"/>
        <v>1</v>
      </c>
      <c r="R14" s="88" t="s">
        <v>5</v>
      </c>
      <c r="S14" s="85">
        <f t="shared" si="4"/>
        <v>3</v>
      </c>
      <c r="T14" s="85" t="str">
        <f t="shared" si="5"/>
        <v>13</v>
      </c>
      <c r="U14" s="85" t="str">
        <f>VLOOKUP(T14,'Tabla de Valoracion'!$I$11:$K$25,3,FALSE)</f>
        <v>ZONA DE RIESGO BAJA</v>
      </c>
      <c r="V14" s="93">
        <v>45292</v>
      </c>
      <c r="W14" s="93">
        <v>46022</v>
      </c>
      <c r="X14" s="92" t="s">
        <v>98</v>
      </c>
      <c r="Y14" s="90" t="s">
        <v>99</v>
      </c>
      <c r="Z14" s="90" t="s">
        <v>100</v>
      </c>
      <c r="AA14" s="90" t="s">
        <v>53</v>
      </c>
      <c r="AB14" s="90" t="s">
        <v>101</v>
      </c>
      <c r="AC14" s="90" t="s">
        <v>102</v>
      </c>
      <c r="AD14" s="90" t="s">
        <v>103</v>
      </c>
      <c r="AE14" s="162">
        <v>1</v>
      </c>
      <c r="AF14" s="168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7.25" customHeight="1" x14ac:dyDescent="0.3">
      <c r="A15" s="1"/>
      <c r="B15" s="1"/>
      <c r="C15" s="116"/>
      <c r="D15" s="86"/>
      <c r="E15" s="86"/>
      <c r="F15" s="10" t="s">
        <v>104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112"/>
      <c r="AF15" s="17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30" customHeight="1" x14ac:dyDescent="0.3">
      <c r="A16" s="1"/>
      <c r="B16" s="1"/>
      <c r="C16" s="116"/>
      <c r="D16" s="87"/>
      <c r="E16" s="87"/>
      <c r="F16" s="10" t="s">
        <v>105</v>
      </c>
      <c r="G16" s="11" t="s">
        <v>106</v>
      </c>
      <c r="H16" s="10" t="s">
        <v>107</v>
      </c>
      <c r="I16" s="12" t="s">
        <v>108</v>
      </c>
      <c r="J16" s="13" t="s">
        <v>8</v>
      </c>
      <c r="K16" s="14">
        <f t="shared" ref="K16:K17" si="6">IF(J16=$AL$3,5,(IF(J16=$AL$4,4,IF(J16=$AL$5,3,(IF(J16=$AL$6,2,1))))))</f>
        <v>4</v>
      </c>
      <c r="L16" s="15" t="s">
        <v>9</v>
      </c>
      <c r="M16" s="14">
        <f t="shared" ref="M16:M17" si="7">IF(L16=$AM$3,3,(IF(L16=$AM$4,2,1)))</f>
        <v>2</v>
      </c>
      <c r="N16" s="14" t="str">
        <f t="shared" ref="N16:N17" si="8">CONCATENATE(K16,M16)</f>
        <v>42</v>
      </c>
      <c r="O16" s="14" t="str">
        <f>VLOOKUP(N16,'Tabla de Valoracion'!$I$11:$K$25,3,FALSE)</f>
        <v>ZONA DE RIESGO EXTREMA</v>
      </c>
      <c r="P16" s="13" t="s">
        <v>23</v>
      </c>
      <c r="Q16" s="14">
        <f t="shared" ref="Q16:Q17" si="9">IF(P16=$AL$3,5,(IF(P16=$AL$4,4,IF(P16=$AL$5,3,(IF(P16=$AL$6,2,1))))))</f>
        <v>1</v>
      </c>
      <c r="R16" s="15" t="s">
        <v>9</v>
      </c>
      <c r="S16" s="14">
        <f t="shared" ref="S16:S17" si="10">IF(R16=$AM$3,3,(IF(R16=$AM$4,2,1)))</f>
        <v>2</v>
      </c>
      <c r="T16" s="14" t="str">
        <f t="shared" ref="T16:T17" si="11">CONCATENATE(Q16,S16)</f>
        <v>12</v>
      </c>
      <c r="U16" s="14" t="str">
        <f>VLOOKUP(T16,'Tabla de Valoracion'!$I$11:$K$25,3,FALSE)</f>
        <v>ZONA DE RIESGO BAJA</v>
      </c>
      <c r="V16" s="16">
        <v>45292</v>
      </c>
      <c r="W16" s="16">
        <v>46022</v>
      </c>
      <c r="X16" s="17" t="s">
        <v>109</v>
      </c>
      <c r="Y16" s="10" t="s">
        <v>110</v>
      </c>
      <c r="Z16" s="10" t="s">
        <v>111</v>
      </c>
      <c r="AA16" s="10" t="s">
        <v>53</v>
      </c>
      <c r="AB16" s="10" t="s">
        <v>112</v>
      </c>
      <c r="AC16" s="10" t="s">
        <v>102</v>
      </c>
      <c r="AD16" s="26" t="s">
        <v>103</v>
      </c>
      <c r="AE16" s="161">
        <v>1</v>
      </c>
      <c r="AF16" s="167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7.25" customHeight="1" x14ac:dyDescent="0.3">
      <c r="A17" s="1"/>
      <c r="B17" s="1"/>
      <c r="C17" s="116"/>
      <c r="D17" s="150" t="s">
        <v>113</v>
      </c>
      <c r="E17" s="90" t="s">
        <v>114</v>
      </c>
      <c r="F17" s="10" t="s">
        <v>105</v>
      </c>
      <c r="G17" s="96" t="s">
        <v>115</v>
      </c>
      <c r="H17" s="90" t="s">
        <v>116</v>
      </c>
      <c r="I17" s="97" t="s">
        <v>117</v>
      </c>
      <c r="J17" s="89" t="s">
        <v>23</v>
      </c>
      <c r="K17" s="85">
        <f t="shared" si="6"/>
        <v>1</v>
      </c>
      <c r="L17" s="88" t="s">
        <v>5</v>
      </c>
      <c r="M17" s="85">
        <f t="shared" si="7"/>
        <v>3</v>
      </c>
      <c r="N17" s="85" t="str">
        <f t="shared" si="8"/>
        <v>13</v>
      </c>
      <c r="O17" s="85" t="str">
        <f>VLOOKUP(N17,'Tabla de Valoracion'!$I$11:$K$25,3,FALSE)</f>
        <v>ZONA DE RIESGO BAJA</v>
      </c>
      <c r="P17" s="89" t="s">
        <v>28</v>
      </c>
      <c r="Q17" s="85">
        <f t="shared" si="9"/>
        <v>1</v>
      </c>
      <c r="R17" s="88" t="s">
        <v>5</v>
      </c>
      <c r="S17" s="85">
        <f t="shared" si="10"/>
        <v>3</v>
      </c>
      <c r="T17" s="85" t="str">
        <f t="shared" si="11"/>
        <v>13</v>
      </c>
      <c r="U17" s="85" t="str">
        <f>VLOOKUP(T17,'Tabla de Valoracion'!$I$11:$K$25,3,FALSE)</f>
        <v>ZONA DE RIESGO BAJA</v>
      </c>
      <c r="V17" s="93">
        <v>45292</v>
      </c>
      <c r="W17" s="93">
        <v>46022</v>
      </c>
      <c r="X17" s="92" t="s">
        <v>118</v>
      </c>
      <c r="Y17" s="90" t="s">
        <v>119</v>
      </c>
      <c r="Z17" s="90" t="s">
        <v>120</v>
      </c>
      <c r="AA17" s="90" t="s">
        <v>121</v>
      </c>
      <c r="AB17" s="90" t="s">
        <v>122</v>
      </c>
      <c r="AC17" s="90" t="s">
        <v>123</v>
      </c>
      <c r="AD17" s="90" t="s">
        <v>124</v>
      </c>
      <c r="AE17" s="162">
        <v>1</v>
      </c>
      <c r="AF17" s="168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7.25" customHeight="1" x14ac:dyDescent="0.3">
      <c r="A18" s="1"/>
      <c r="B18" s="1"/>
      <c r="C18" s="116"/>
      <c r="D18" s="151"/>
      <c r="E18" s="86"/>
      <c r="F18" s="10" t="s">
        <v>104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163"/>
      <c r="AF18" s="169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7.25" customHeight="1" x14ac:dyDescent="0.3">
      <c r="A19" s="1"/>
      <c r="B19" s="1"/>
      <c r="C19" s="116"/>
      <c r="D19" s="151"/>
      <c r="E19" s="86"/>
      <c r="F19" s="10" t="s">
        <v>95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6"/>
      <c r="AB19" s="87"/>
      <c r="AC19" s="87"/>
      <c r="AD19" s="87"/>
      <c r="AE19" s="112"/>
      <c r="AF19" s="17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7.25" customHeight="1" x14ac:dyDescent="0.3">
      <c r="A20" s="1"/>
      <c r="B20" s="1"/>
      <c r="C20" s="116"/>
      <c r="D20" s="150" t="s">
        <v>125</v>
      </c>
      <c r="E20" s="90" t="s">
        <v>126</v>
      </c>
      <c r="F20" s="10" t="s">
        <v>127</v>
      </c>
      <c r="G20" s="96" t="s">
        <v>128</v>
      </c>
      <c r="H20" s="90" t="s">
        <v>129</v>
      </c>
      <c r="I20" s="97" t="s">
        <v>130</v>
      </c>
      <c r="J20" s="89" t="s">
        <v>28</v>
      </c>
      <c r="K20" s="85">
        <f t="shared" ref="K20" si="12">IF(J20=$AL$3,5,(IF(J20=$AL$4,4,IF(J20=$AL$5,3,(IF(J20=$AL$6,2,1))))))</f>
        <v>1</v>
      </c>
      <c r="L20" s="88" t="s">
        <v>5</v>
      </c>
      <c r="M20" s="85">
        <f t="shared" ref="M20" si="13">IF(L20=$AM$3,3,(IF(L20=$AM$4,2,1)))</f>
        <v>3</v>
      </c>
      <c r="N20" s="85" t="str">
        <f t="shared" ref="N20" si="14">CONCATENATE(K20,M20)</f>
        <v>13</v>
      </c>
      <c r="O20" s="85" t="str">
        <f>VLOOKUP(N20,'Tabla de Valoracion'!$I$11:$K$25,3,FALSE)</f>
        <v>ZONA DE RIESGO BAJA</v>
      </c>
      <c r="P20" s="89" t="s">
        <v>28</v>
      </c>
      <c r="Q20" s="85">
        <f t="shared" ref="Q20" si="15">IF(P20=$AL$3,5,(IF(P20=$AL$4,4,IF(P20=$AL$5,3,(IF(P20=$AL$6,2,1))))))</f>
        <v>1</v>
      </c>
      <c r="R20" s="88" t="s">
        <v>5</v>
      </c>
      <c r="S20" s="85">
        <f t="shared" ref="S20" si="16">IF(R20=$AM$3,3,(IF(R20=$AM$4,2,1)))</f>
        <v>3</v>
      </c>
      <c r="T20" s="85" t="str">
        <f t="shared" ref="T20" si="17">CONCATENATE(Q20,S20)</f>
        <v>13</v>
      </c>
      <c r="U20" s="85" t="str">
        <f>VLOOKUP(T20,'Tabla de Valoracion'!$I$11:$K$25,3,FALSE)</f>
        <v>ZONA DE RIESGO BAJA</v>
      </c>
      <c r="V20" s="93">
        <v>45292</v>
      </c>
      <c r="W20" s="93">
        <v>46022</v>
      </c>
      <c r="X20" s="92" t="s">
        <v>131</v>
      </c>
      <c r="Y20" s="90" t="s">
        <v>132</v>
      </c>
      <c r="Z20" s="90" t="s">
        <v>133</v>
      </c>
      <c r="AA20" s="90" t="s">
        <v>53</v>
      </c>
      <c r="AB20" s="90" t="s">
        <v>134</v>
      </c>
      <c r="AC20" s="90" t="s">
        <v>123</v>
      </c>
      <c r="AD20" s="90" t="s">
        <v>135</v>
      </c>
      <c r="AE20" s="162">
        <v>1</v>
      </c>
      <c r="AF20" s="168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7.25" customHeight="1" x14ac:dyDescent="0.3">
      <c r="A21" s="1"/>
      <c r="B21" s="1"/>
      <c r="C21" s="116"/>
      <c r="D21" s="151"/>
      <c r="E21" s="86"/>
      <c r="F21" s="10" t="s">
        <v>105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163"/>
      <c r="AF21" s="169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7.25" customHeight="1" x14ac:dyDescent="0.3">
      <c r="A22" s="1"/>
      <c r="B22" s="1"/>
      <c r="C22" s="116"/>
      <c r="D22" s="151"/>
      <c r="E22" s="86"/>
      <c r="F22" s="10" t="s">
        <v>104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163"/>
      <c r="AF22" s="16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7.25" customHeight="1" x14ac:dyDescent="0.3">
      <c r="A23" s="1"/>
      <c r="B23" s="1"/>
      <c r="C23" s="116"/>
      <c r="D23" s="152"/>
      <c r="E23" s="87"/>
      <c r="F23" s="10" t="s">
        <v>95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12"/>
      <c r="AF23" s="17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1.5" customHeight="1" x14ac:dyDescent="0.3">
      <c r="A24" s="1"/>
      <c r="B24" s="1"/>
      <c r="C24" s="116"/>
      <c r="D24" s="150" t="s">
        <v>136</v>
      </c>
      <c r="E24" s="90" t="s">
        <v>137</v>
      </c>
      <c r="F24" s="10" t="s">
        <v>138</v>
      </c>
      <c r="G24" s="96" t="s">
        <v>139</v>
      </c>
      <c r="H24" s="90" t="s">
        <v>140</v>
      </c>
      <c r="I24" s="12" t="s">
        <v>141</v>
      </c>
      <c r="J24" s="29" t="s">
        <v>28</v>
      </c>
      <c r="K24" s="14">
        <f t="shared" ref="K24:K25" si="18">IF(J24=$AL$3,5,(IF(J24=$AL$4,4,IF(J24=$AL$5,3,(IF(J24=$AL$6,2,1))))))</f>
        <v>1</v>
      </c>
      <c r="L24" s="30" t="s">
        <v>5</v>
      </c>
      <c r="M24" s="14">
        <f t="shared" ref="M24:M25" si="19">IF(L24=$AM$3,3,(IF(L24=$AM$4,2,1)))</f>
        <v>3</v>
      </c>
      <c r="N24" s="14" t="str">
        <f t="shared" ref="N24:N25" si="20">CONCATENATE(K24,M24)</f>
        <v>13</v>
      </c>
      <c r="O24" s="14" t="str">
        <f>VLOOKUP(N24,'Tabla de Valoracion'!$I$11:$K$25,3,FALSE)</f>
        <v>ZONA DE RIESGO BAJA</v>
      </c>
      <c r="P24" s="29" t="s">
        <v>28</v>
      </c>
      <c r="Q24" s="27">
        <f t="shared" ref="Q24:Q25" si="21">IF(P24=$AL$3,5,(IF(P24=$AL$4,4,IF(P24=$AL$5,3,(IF(P24=$AL$6,2,1))))))</f>
        <v>1</v>
      </c>
      <c r="R24" s="30" t="s">
        <v>5</v>
      </c>
      <c r="S24" s="14">
        <f t="shared" ref="S24:S25" si="22">IF(R24=$AM$3,3,(IF(R24=$AM$4,2,1)))</f>
        <v>3</v>
      </c>
      <c r="T24" s="14" t="str">
        <f t="shared" ref="T24:T25" si="23">CONCATENATE(Q24,S24)</f>
        <v>13</v>
      </c>
      <c r="U24" s="14" t="str">
        <f>VLOOKUP(T24,'Tabla de Valoracion'!$I$11:$K$25,3,FALSE)</f>
        <v>ZONA DE RIESGO BAJA</v>
      </c>
      <c r="V24" s="16">
        <v>45292</v>
      </c>
      <c r="W24" s="16">
        <v>46022</v>
      </c>
      <c r="X24" s="17" t="s">
        <v>142</v>
      </c>
      <c r="Y24" s="10" t="s">
        <v>143</v>
      </c>
      <c r="Z24" s="10" t="s">
        <v>144</v>
      </c>
      <c r="AA24" s="90" t="s">
        <v>53</v>
      </c>
      <c r="AB24" s="10" t="s">
        <v>145</v>
      </c>
      <c r="AC24" s="10" t="s">
        <v>146</v>
      </c>
      <c r="AD24" s="10" t="s">
        <v>147</v>
      </c>
      <c r="AE24" s="161">
        <v>1</v>
      </c>
      <c r="AF24" s="167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51.75" customHeight="1" x14ac:dyDescent="0.3">
      <c r="A25" s="1"/>
      <c r="B25" s="1"/>
      <c r="C25" s="116"/>
      <c r="D25" s="151"/>
      <c r="E25" s="86"/>
      <c r="F25" s="10" t="s">
        <v>148</v>
      </c>
      <c r="G25" s="86"/>
      <c r="H25" s="86"/>
      <c r="I25" s="12" t="s">
        <v>149</v>
      </c>
      <c r="J25" s="89" t="s">
        <v>8</v>
      </c>
      <c r="K25" s="85">
        <f t="shared" si="18"/>
        <v>4</v>
      </c>
      <c r="L25" s="88" t="s">
        <v>9</v>
      </c>
      <c r="M25" s="85">
        <f t="shared" si="19"/>
        <v>2</v>
      </c>
      <c r="N25" s="85" t="str">
        <f t="shared" si="20"/>
        <v>42</v>
      </c>
      <c r="O25" s="85" t="str">
        <f>VLOOKUP(N25,'Tabla de Valoracion'!$I$11:$K$25,3,FALSE)</f>
        <v>ZONA DE RIESGO EXTREMA</v>
      </c>
      <c r="P25" s="89" t="s">
        <v>8</v>
      </c>
      <c r="Q25" s="85">
        <f t="shared" si="21"/>
        <v>4</v>
      </c>
      <c r="R25" s="88" t="s">
        <v>9</v>
      </c>
      <c r="S25" s="85">
        <f t="shared" si="22"/>
        <v>2</v>
      </c>
      <c r="T25" s="85" t="str">
        <f t="shared" si="23"/>
        <v>42</v>
      </c>
      <c r="U25" s="85" t="str">
        <f>VLOOKUP(T25,'Tabla de Valoracion'!$I$11:$K$25,3,FALSE)</f>
        <v>ZONA DE RIESGO EXTREMA</v>
      </c>
      <c r="V25" s="93">
        <v>45292</v>
      </c>
      <c r="W25" s="93">
        <v>46022</v>
      </c>
      <c r="X25" s="17" t="s">
        <v>150</v>
      </c>
      <c r="Y25" s="10" t="s">
        <v>151</v>
      </c>
      <c r="Z25" s="28" t="s">
        <v>152</v>
      </c>
      <c r="AA25" s="86"/>
      <c r="AB25" s="31" t="s">
        <v>153</v>
      </c>
      <c r="AC25" s="31" t="s">
        <v>55</v>
      </c>
      <c r="AD25" s="31" t="s">
        <v>154</v>
      </c>
      <c r="AE25" s="161">
        <v>1</v>
      </c>
      <c r="AF25" s="167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7.25" customHeight="1" x14ac:dyDescent="0.3">
      <c r="A26" s="1"/>
      <c r="B26" s="1"/>
      <c r="C26" s="116"/>
      <c r="D26" s="151"/>
      <c r="E26" s="86"/>
      <c r="F26" s="10" t="s">
        <v>155</v>
      </c>
      <c r="G26" s="86"/>
      <c r="H26" s="86"/>
      <c r="I26" s="12" t="s">
        <v>156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92" t="s">
        <v>157</v>
      </c>
      <c r="Y26" s="90" t="s">
        <v>158</v>
      </c>
      <c r="Z26" s="90" t="s">
        <v>159</v>
      </c>
      <c r="AA26" s="86"/>
      <c r="AB26" s="90" t="s">
        <v>160</v>
      </c>
      <c r="AC26" s="90" t="s">
        <v>102</v>
      </c>
      <c r="AD26" s="90" t="s">
        <v>161</v>
      </c>
      <c r="AE26" s="162">
        <v>1</v>
      </c>
      <c r="AF26" s="168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7.25" customHeight="1" x14ac:dyDescent="0.3">
      <c r="A27" s="1"/>
      <c r="B27" s="1"/>
      <c r="C27" s="116"/>
      <c r="D27" s="151"/>
      <c r="E27" s="86"/>
      <c r="F27" s="10" t="s">
        <v>162</v>
      </c>
      <c r="G27" s="86"/>
      <c r="H27" s="87"/>
      <c r="I27" s="12" t="s">
        <v>163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94"/>
      <c r="Y27" s="87"/>
      <c r="Z27" s="87"/>
      <c r="AA27" s="86"/>
      <c r="AB27" s="87"/>
      <c r="AC27" s="87"/>
      <c r="AD27" s="87"/>
      <c r="AE27" s="112"/>
      <c r="AF27" s="17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7.25" customHeight="1" x14ac:dyDescent="0.3">
      <c r="A28" s="1"/>
      <c r="B28" s="1"/>
      <c r="C28" s="116"/>
      <c r="D28" s="95" t="s">
        <v>164</v>
      </c>
      <c r="E28" s="90" t="s">
        <v>165</v>
      </c>
      <c r="F28" s="10" t="s">
        <v>166</v>
      </c>
      <c r="G28" s="96" t="s">
        <v>167</v>
      </c>
      <c r="H28" s="90" t="s">
        <v>168</v>
      </c>
      <c r="I28" s="97" t="s">
        <v>169</v>
      </c>
      <c r="J28" s="89" t="s">
        <v>28</v>
      </c>
      <c r="K28" s="85">
        <f>IF(J28=$AL$3,5,(IF(J28=$AL$4,4,IF(J28=$AL$5,3,(IF(J28=$AL$6,2,1))))))</f>
        <v>1</v>
      </c>
      <c r="L28" s="88" t="s">
        <v>9</v>
      </c>
      <c r="M28" s="85">
        <f>IF(L28=$AM$3,3,(IF(L28=$AM$4,2,1)))</f>
        <v>2</v>
      </c>
      <c r="N28" s="85" t="str">
        <f>CONCATENATE(K28,M28)</f>
        <v>12</v>
      </c>
      <c r="O28" s="85" t="str">
        <f>VLOOKUP(N28,'Tabla de Valoracion'!$I$11:$K$25,3,FALSE)</f>
        <v>ZONA DE RIESGO BAJA</v>
      </c>
      <c r="P28" s="89" t="s">
        <v>28</v>
      </c>
      <c r="Q28" s="85">
        <f>IF(P28=$AL$3,5,(IF(P28=$AL$4,4,IF(P28=$AL$5,3,(IF(P28=$AL$6,2,1))))))</f>
        <v>1</v>
      </c>
      <c r="R28" s="88" t="s">
        <v>9</v>
      </c>
      <c r="S28" s="85">
        <f>IF(R28=$AM$3,3,(IF(R28=$AM$4,2,1)))</f>
        <v>2</v>
      </c>
      <c r="T28" s="85" t="str">
        <f>CONCATENATE(Q28,S28)</f>
        <v>12</v>
      </c>
      <c r="U28" s="85" t="str">
        <f>VLOOKUP(T28,'Tabla de Valoracion'!$I$11:$K$25,3,FALSE)</f>
        <v>ZONA DE RIESGO BAJA</v>
      </c>
      <c r="V28" s="93">
        <v>45292</v>
      </c>
      <c r="W28" s="93">
        <v>46022</v>
      </c>
      <c r="X28" s="92" t="s">
        <v>170</v>
      </c>
      <c r="Y28" s="90" t="s">
        <v>171</v>
      </c>
      <c r="Z28" s="90" t="s">
        <v>172</v>
      </c>
      <c r="AA28" s="90" t="s">
        <v>173</v>
      </c>
      <c r="AB28" s="10" t="s">
        <v>174</v>
      </c>
      <c r="AC28" s="10" t="s">
        <v>175</v>
      </c>
      <c r="AD28" s="10" t="s">
        <v>176</v>
      </c>
      <c r="AE28" s="161">
        <v>1</v>
      </c>
      <c r="AF28" s="167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7.25" customHeight="1" x14ac:dyDescent="0.3">
      <c r="A29" s="1"/>
      <c r="B29" s="1"/>
      <c r="C29" s="116"/>
      <c r="D29" s="86"/>
      <c r="E29" s="87"/>
      <c r="F29" s="10" t="s">
        <v>95</v>
      </c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32" t="s">
        <v>177</v>
      </c>
      <c r="AC29" s="10" t="s">
        <v>175</v>
      </c>
      <c r="AD29" s="10" t="s">
        <v>178</v>
      </c>
      <c r="AE29" s="161">
        <v>1</v>
      </c>
      <c r="AF29" s="167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34.5" customHeight="1" x14ac:dyDescent="0.3">
      <c r="A30" s="1"/>
      <c r="B30" s="1"/>
      <c r="C30" s="116"/>
      <c r="D30" s="86"/>
      <c r="E30" s="90" t="s">
        <v>179</v>
      </c>
      <c r="F30" s="10" t="s">
        <v>180</v>
      </c>
      <c r="G30" s="96" t="s">
        <v>181</v>
      </c>
      <c r="H30" s="90" t="s">
        <v>182</v>
      </c>
      <c r="I30" s="97" t="s">
        <v>183</v>
      </c>
      <c r="J30" s="89" t="s">
        <v>28</v>
      </c>
      <c r="K30" s="85">
        <f>IF(J30=$AL$3,5,(IF(J30=$AL$4,4,IF(J30=$AL$5,3,(IF(J30=$AL$6,2,1))))))</f>
        <v>1</v>
      </c>
      <c r="L30" s="88" t="s">
        <v>9</v>
      </c>
      <c r="M30" s="85">
        <f>IF(L30=$AM$3,3,(IF(L30=$AM$4,2,1)))</f>
        <v>2</v>
      </c>
      <c r="N30" s="85" t="str">
        <f>CONCATENATE(K30,M30)</f>
        <v>12</v>
      </c>
      <c r="O30" s="85" t="str">
        <f>VLOOKUP(N30,'Tabla de Valoracion'!$I$11:$K$25,3,FALSE)</f>
        <v>ZONA DE RIESGO BAJA</v>
      </c>
      <c r="P30" s="89" t="s">
        <v>28</v>
      </c>
      <c r="Q30" s="85">
        <f>IF(P30=$AL$3,5,(IF(P30=$AL$4,4,IF(P30=$AL$5,3,(IF(P30=$AL$6,2,1))))))</f>
        <v>1</v>
      </c>
      <c r="R30" s="88" t="s">
        <v>9</v>
      </c>
      <c r="S30" s="85">
        <f>IF(R30=$AM$3,3,(IF(R30=$AM$4,2,1)))</f>
        <v>2</v>
      </c>
      <c r="T30" s="85" t="str">
        <f>CONCATENATE(Q30,S30)</f>
        <v>12</v>
      </c>
      <c r="U30" s="85" t="str">
        <f>VLOOKUP(T30,'Tabla de Valoracion'!$I$11:$K$25,3,FALSE)</f>
        <v>ZONA DE RIESGO BAJA</v>
      </c>
      <c r="V30" s="93">
        <v>45292</v>
      </c>
      <c r="W30" s="93">
        <v>46022</v>
      </c>
      <c r="X30" s="92" t="s">
        <v>184</v>
      </c>
      <c r="Y30" s="90" t="s">
        <v>185</v>
      </c>
      <c r="Z30" s="90" t="s">
        <v>186</v>
      </c>
      <c r="AA30" s="90" t="s">
        <v>187</v>
      </c>
      <c r="AB30" s="90" t="s">
        <v>188</v>
      </c>
      <c r="AC30" s="90" t="s">
        <v>189</v>
      </c>
      <c r="AD30" s="90" t="s">
        <v>103</v>
      </c>
      <c r="AE30" s="162">
        <v>1</v>
      </c>
      <c r="AF30" s="168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7.25" customHeight="1" x14ac:dyDescent="0.3">
      <c r="A31" s="1"/>
      <c r="B31" s="1"/>
      <c r="C31" s="116"/>
      <c r="D31" s="86"/>
      <c r="E31" s="86"/>
      <c r="F31" s="10" t="s">
        <v>190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163"/>
      <c r="AF31" s="169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7.25" customHeight="1" x14ac:dyDescent="0.3">
      <c r="A32" s="1"/>
      <c r="B32" s="1"/>
      <c r="C32" s="116"/>
      <c r="D32" s="86"/>
      <c r="E32" s="86"/>
      <c r="F32" s="10" t="s">
        <v>95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163"/>
      <c r="AF32" s="169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7.25" customHeight="1" x14ac:dyDescent="0.3">
      <c r="A33" s="1"/>
      <c r="B33" s="1"/>
      <c r="C33" s="117"/>
      <c r="D33" s="87"/>
      <c r="E33" s="87"/>
      <c r="F33" s="10" t="s">
        <v>105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112"/>
      <c r="AF33" s="17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7.25" customHeight="1" x14ac:dyDescent="0.3">
      <c r="A34" s="1"/>
      <c r="B34" s="1"/>
      <c r="C34" s="95" t="s">
        <v>191</v>
      </c>
      <c r="D34" s="150" t="s">
        <v>191</v>
      </c>
      <c r="E34" s="90" t="s">
        <v>192</v>
      </c>
      <c r="F34" s="10" t="s">
        <v>105</v>
      </c>
      <c r="G34" s="96" t="s">
        <v>193</v>
      </c>
      <c r="H34" s="90" t="s">
        <v>194</v>
      </c>
      <c r="I34" s="97" t="s">
        <v>195</v>
      </c>
      <c r="J34" s="89" t="s">
        <v>28</v>
      </c>
      <c r="K34" s="85">
        <f>IF(J34=$AL$3,5,(IF(J34=$AL$4,4,IF(J34=$AL$5,3,(IF(J34=$AL$6,2,1))))))</f>
        <v>1</v>
      </c>
      <c r="L34" s="88" t="s">
        <v>9</v>
      </c>
      <c r="M34" s="85">
        <f>IF(L34=$AM$3,3,(IF(L34=$AM$4,2,1)))</f>
        <v>2</v>
      </c>
      <c r="N34" s="85" t="str">
        <f>CONCATENATE(K34,M34)</f>
        <v>12</v>
      </c>
      <c r="O34" s="85" t="str">
        <f>VLOOKUP(N34,'Tabla de Valoracion'!$I$11:$K$25,3,FALSE)</f>
        <v>ZONA DE RIESGO BAJA</v>
      </c>
      <c r="P34" s="89" t="s">
        <v>28</v>
      </c>
      <c r="Q34" s="85">
        <f>IF(P34=$AL$3,5,(IF(P34=$AL$4,4,IF(P34=$AL$5,3,(IF(P34=$AL$6,2,1))))))</f>
        <v>1</v>
      </c>
      <c r="R34" s="88" t="s">
        <v>9</v>
      </c>
      <c r="S34" s="85">
        <f>IF(R34=$AM$3,3,(IF(R34=$AM$4,2,1)))</f>
        <v>2</v>
      </c>
      <c r="T34" s="85" t="str">
        <f>CONCATENATE(Q34,S34)</f>
        <v>12</v>
      </c>
      <c r="U34" s="85" t="str">
        <f>VLOOKUP(T34,'Tabla de Valoracion'!$I$11:$K$25,3,FALSE)</f>
        <v>ZONA DE RIESGO BAJA</v>
      </c>
      <c r="V34" s="16">
        <v>45292</v>
      </c>
      <c r="W34" s="16">
        <v>46022</v>
      </c>
      <c r="X34" s="92" t="s">
        <v>196</v>
      </c>
      <c r="Y34" s="10" t="s">
        <v>197</v>
      </c>
      <c r="Z34" s="90" t="s">
        <v>198</v>
      </c>
      <c r="AA34" s="90" t="s">
        <v>199</v>
      </c>
      <c r="AB34" s="10" t="s">
        <v>200</v>
      </c>
      <c r="AC34" s="10" t="s">
        <v>175</v>
      </c>
      <c r="AD34" s="10" t="s">
        <v>201</v>
      </c>
      <c r="AE34" s="161">
        <v>1</v>
      </c>
      <c r="AF34" s="167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7.25" customHeight="1" x14ac:dyDescent="0.3">
      <c r="A35" s="1"/>
      <c r="B35" s="1"/>
      <c r="C35" s="86"/>
      <c r="D35" s="151"/>
      <c r="E35" s="86"/>
      <c r="F35" s="10" t="s">
        <v>104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6">
        <v>45292</v>
      </c>
      <c r="W35" s="16">
        <v>46022</v>
      </c>
      <c r="X35" s="86"/>
      <c r="Y35" s="10" t="s">
        <v>202</v>
      </c>
      <c r="Z35" s="86"/>
      <c r="AA35" s="86"/>
      <c r="AB35" s="10" t="s">
        <v>203</v>
      </c>
      <c r="AC35" s="10" t="s">
        <v>55</v>
      </c>
      <c r="AD35" s="10" t="s">
        <v>204</v>
      </c>
      <c r="AE35" s="161">
        <v>1</v>
      </c>
      <c r="AF35" s="167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7.25" customHeight="1" x14ac:dyDescent="0.3">
      <c r="A36" s="1"/>
      <c r="B36" s="1"/>
      <c r="C36" s="87"/>
      <c r="D36" s="152"/>
      <c r="E36" s="87"/>
      <c r="F36" s="10" t="s">
        <v>95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16">
        <v>45292</v>
      </c>
      <c r="W36" s="16">
        <v>46022</v>
      </c>
      <c r="X36" s="87"/>
      <c r="Y36" s="10" t="s">
        <v>205</v>
      </c>
      <c r="Z36" s="87"/>
      <c r="AA36" s="87"/>
      <c r="AB36" s="10" t="s">
        <v>206</v>
      </c>
      <c r="AC36" s="10" t="s">
        <v>189</v>
      </c>
      <c r="AD36" s="10" t="s">
        <v>207</v>
      </c>
      <c r="AE36" s="161">
        <v>1</v>
      </c>
      <c r="AF36" s="167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34.5" customHeight="1" x14ac:dyDescent="0.3">
      <c r="A37" s="1"/>
      <c r="B37" s="1"/>
      <c r="C37" s="96" t="s">
        <v>208</v>
      </c>
      <c r="D37" s="150" t="s">
        <v>209</v>
      </c>
      <c r="E37" s="90" t="s">
        <v>210</v>
      </c>
      <c r="F37" s="10" t="s">
        <v>95</v>
      </c>
      <c r="G37" s="96" t="s">
        <v>211</v>
      </c>
      <c r="H37" s="90" t="s">
        <v>212</v>
      </c>
      <c r="I37" s="97" t="s">
        <v>213</v>
      </c>
      <c r="J37" s="89" t="s">
        <v>28</v>
      </c>
      <c r="K37" s="85">
        <f>IF(J37=$AL$3,5,(IF(J37=$AL$4,4,IF(J37=$AL$5,3,(IF(J37=$AL$6,2,1))))))</f>
        <v>1</v>
      </c>
      <c r="L37" s="88" t="s">
        <v>9</v>
      </c>
      <c r="M37" s="85">
        <f>IF(L37=$AM$3,3,(IF(L37=$AM$4,2,1)))</f>
        <v>2</v>
      </c>
      <c r="N37" s="85" t="str">
        <f>CONCATENATE(K37,M37)</f>
        <v>12</v>
      </c>
      <c r="O37" s="85" t="str">
        <f>VLOOKUP(N37,'Tabla de Valoracion'!$I$11:$K$25,3,FALSE)</f>
        <v>ZONA DE RIESGO BAJA</v>
      </c>
      <c r="P37" s="89" t="s">
        <v>28</v>
      </c>
      <c r="Q37" s="85">
        <f>IF(P37=$AL$3,5,(IF(P37=$AL$4,4,IF(P37=$AL$5,3,(IF(P37=$AL$6,2,1))))))</f>
        <v>1</v>
      </c>
      <c r="R37" s="88" t="s">
        <v>9</v>
      </c>
      <c r="S37" s="85">
        <f>IF(R37=$AM$3,3,(IF(R37=$AM$4,2,1)))</f>
        <v>2</v>
      </c>
      <c r="T37" s="85" t="str">
        <f>CONCATENATE(Q37,S37)</f>
        <v>12</v>
      </c>
      <c r="U37" s="85" t="str">
        <f>VLOOKUP(T37,'Tabla de Valoracion'!$I$11:$K$25,3,FALSE)</f>
        <v>ZONA DE RIESGO BAJA</v>
      </c>
      <c r="V37" s="93">
        <v>45292</v>
      </c>
      <c r="W37" s="93">
        <v>46022</v>
      </c>
      <c r="X37" s="92" t="s">
        <v>214</v>
      </c>
      <c r="Y37" s="90" t="s">
        <v>215</v>
      </c>
      <c r="Z37" s="90" t="s">
        <v>216</v>
      </c>
      <c r="AA37" s="90" t="s">
        <v>217</v>
      </c>
      <c r="AB37" s="90" t="s">
        <v>218</v>
      </c>
      <c r="AC37" s="90" t="s">
        <v>219</v>
      </c>
      <c r="AD37" s="90" t="s">
        <v>220</v>
      </c>
      <c r="AE37" s="162">
        <v>1</v>
      </c>
      <c r="AF37" s="168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7.25" customHeight="1" x14ac:dyDescent="0.3">
      <c r="A38" s="1"/>
      <c r="B38" s="1"/>
      <c r="C38" s="86"/>
      <c r="D38" s="151"/>
      <c r="E38" s="86"/>
      <c r="F38" s="10" t="s">
        <v>104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163"/>
      <c r="AF38" s="16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7.25" customHeight="1" x14ac:dyDescent="0.3">
      <c r="A39" s="1"/>
      <c r="B39" s="1"/>
      <c r="C39" s="86"/>
      <c r="D39" s="152"/>
      <c r="E39" s="87"/>
      <c r="F39" s="10" t="s">
        <v>105</v>
      </c>
      <c r="G39" s="9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112"/>
      <c r="AF39" s="170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34.5" customHeight="1" x14ac:dyDescent="0.3">
      <c r="A40" s="1"/>
      <c r="B40" s="1"/>
      <c r="C40" s="86"/>
      <c r="D40" s="153" t="s">
        <v>221</v>
      </c>
      <c r="E40" s="9" t="s">
        <v>222</v>
      </c>
      <c r="F40" s="10" t="s">
        <v>223</v>
      </c>
      <c r="G40" s="19" t="s">
        <v>224</v>
      </c>
      <c r="H40" s="10" t="s">
        <v>225</v>
      </c>
      <c r="I40" s="20" t="s">
        <v>226</v>
      </c>
      <c r="J40" s="21" t="s">
        <v>13</v>
      </c>
      <c r="K40" s="33">
        <f>IF(J40=$AL$3,5,(IF(J40=$AL$4,4,IF(J40=$AL$5,3,(IF(J40=$AL$6,2,1))))))</f>
        <v>1</v>
      </c>
      <c r="L40" s="23" t="s">
        <v>9</v>
      </c>
      <c r="M40" s="22">
        <f>IF(L40=$AM$3,3,(IF(L40=$AM$4,2,1)))</f>
        <v>2</v>
      </c>
      <c r="N40" s="22" t="str">
        <f>CONCATENATE(K40,M40)</f>
        <v>12</v>
      </c>
      <c r="O40" s="22" t="str">
        <f>VLOOKUP(N40,'Tabla de Valoracion'!$I$11:$K$25,3,FALSE)</f>
        <v>ZONA DE RIESGO BAJA</v>
      </c>
      <c r="P40" s="21" t="s">
        <v>23</v>
      </c>
      <c r="Q40" s="22">
        <f>IF(P40=$AL$3,5,(IF(P40=$AL$4,4,IF(P40=$AL$5,3,(IF(P40=$AL$6,2,1))))))</f>
        <v>1</v>
      </c>
      <c r="R40" s="23" t="s">
        <v>9</v>
      </c>
      <c r="S40" s="22">
        <f>IF(R40=$AM$3,3,(IF(R40=$AM$4,2,1)))</f>
        <v>2</v>
      </c>
      <c r="T40" s="22" t="str">
        <f>CONCATENATE(Q40,S40)</f>
        <v>12</v>
      </c>
      <c r="U40" s="22" t="str">
        <f>VLOOKUP(T40,'Tabla de Valoracion'!$I$11:$K$25,3,FALSE)</f>
        <v>ZONA DE RIESGO BAJA</v>
      </c>
      <c r="V40" s="24">
        <v>45292</v>
      </c>
      <c r="W40" s="24">
        <v>46022</v>
      </c>
      <c r="X40" s="25" t="s">
        <v>227</v>
      </c>
      <c r="Y40" s="9" t="s">
        <v>228</v>
      </c>
      <c r="Z40" s="9" t="s">
        <v>229</v>
      </c>
      <c r="AA40" s="9" t="s">
        <v>230</v>
      </c>
      <c r="AB40" s="9" t="s">
        <v>231</v>
      </c>
      <c r="AC40" s="9" t="s">
        <v>189</v>
      </c>
      <c r="AD40" s="9" t="s">
        <v>232</v>
      </c>
      <c r="AE40" s="164">
        <v>0.8</v>
      </c>
      <c r="AF40" s="167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34.5" customHeight="1" x14ac:dyDescent="0.3">
      <c r="A41" s="1"/>
      <c r="B41" s="1"/>
      <c r="C41" s="86"/>
      <c r="D41" s="153" t="s">
        <v>233</v>
      </c>
      <c r="E41" s="9" t="s">
        <v>234</v>
      </c>
      <c r="F41" s="10" t="s">
        <v>235</v>
      </c>
      <c r="G41" s="19" t="s">
        <v>236</v>
      </c>
      <c r="H41" s="148" t="s">
        <v>237</v>
      </c>
      <c r="I41" s="149" t="s">
        <v>238</v>
      </c>
      <c r="J41" s="142" t="s">
        <v>28</v>
      </c>
      <c r="K41" s="27">
        <f t="shared" ref="K41:K42" si="24">IF(J41=$AL$3,5,(IF(J41=$AL$4,4,IF(J41=$AL$5,3,(IF(J41=$AL$6,2,1))))))</f>
        <v>1</v>
      </c>
      <c r="L41" s="30" t="s">
        <v>5</v>
      </c>
      <c r="M41" s="27">
        <f t="shared" ref="M41" si="25">IF(L30=$AM$3,3,(IF(L30=$AM$4,2,1)))</f>
        <v>2</v>
      </c>
      <c r="N41" s="27" t="str">
        <f t="shared" ref="N41:N42" si="26">CONCATENATE(K41,M41)</f>
        <v>12</v>
      </c>
      <c r="O41" s="27" t="str">
        <f>VLOOKUP(N41,'Tabla de Valoracion'!$I$11:$K$25,3,FALSE)</f>
        <v>ZONA DE RIESGO BAJA</v>
      </c>
      <c r="P41" s="34" t="s">
        <v>28</v>
      </c>
      <c r="Q41" s="27">
        <f t="shared" ref="Q41:Q42" si="27">IF(P41=$AL$3,5,(IF(P41=$AL$4,4,IF(P41=$AL$5,3,(IF(P41=$AL$6,2,1))))))</f>
        <v>1</v>
      </c>
      <c r="R41" s="30" t="s">
        <v>5</v>
      </c>
      <c r="S41" s="27">
        <f t="shared" ref="S41:S42" si="28">IF(R41=$AM$3,3,(IF(R41=$AM$4,2,1)))</f>
        <v>3</v>
      </c>
      <c r="T41" s="27" t="str">
        <f t="shared" ref="T41:T42" si="29">CONCATENATE(Q41,S41)</f>
        <v>13</v>
      </c>
      <c r="U41" s="27" t="str">
        <f>VLOOKUP(T41,'Tabla de Valoracion'!$I$11:$K$25,3,FALSE)</f>
        <v>ZONA DE RIESGO BAJA</v>
      </c>
      <c r="V41" s="144">
        <v>45292</v>
      </c>
      <c r="W41" s="144">
        <v>46022</v>
      </c>
      <c r="X41" s="145" t="s">
        <v>239</v>
      </c>
      <c r="Y41" s="146" t="s">
        <v>240</v>
      </c>
      <c r="Z41" s="146" t="s">
        <v>241</v>
      </c>
      <c r="AA41" s="146" t="s">
        <v>242</v>
      </c>
      <c r="AB41" s="146" t="s">
        <v>231</v>
      </c>
      <c r="AC41" s="146" t="s">
        <v>123</v>
      </c>
      <c r="AD41" s="147" t="s">
        <v>243</v>
      </c>
      <c r="AE41" s="171">
        <v>6</v>
      </c>
      <c r="AF41" s="167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7.25" customHeight="1" x14ac:dyDescent="0.3">
      <c r="A42" s="1"/>
      <c r="B42" s="1"/>
      <c r="C42" s="96" t="s">
        <v>244</v>
      </c>
      <c r="D42" s="95" t="s">
        <v>245</v>
      </c>
      <c r="E42" s="90" t="s">
        <v>246</v>
      </c>
      <c r="F42" s="10" t="s">
        <v>95</v>
      </c>
      <c r="G42" s="96" t="s">
        <v>247</v>
      </c>
      <c r="H42" s="90" t="s">
        <v>248</v>
      </c>
      <c r="I42" s="143" t="s">
        <v>249</v>
      </c>
      <c r="J42" s="89" t="s">
        <v>28</v>
      </c>
      <c r="K42" s="85">
        <f t="shared" si="24"/>
        <v>1</v>
      </c>
      <c r="L42" s="88" t="s">
        <v>9</v>
      </c>
      <c r="M42" s="85">
        <f>IF(L42=$AM$3,3,(IF(L42=$AM$4,2,1)))</f>
        <v>2</v>
      </c>
      <c r="N42" s="85" t="str">
        <f t="shared" si="26"/>
        <v>12</v>
      </c>
      <c r="O42" s="85" t="str">
        <f>VLOOKUP(N42,'Tabla de Valoracion'!$I$11:$K$25,3,FALSE)</f>
        <v>ZONA DE RIESGO BAJA</v>
      </c>
      <c r="P42" s="89" t="s">
        <v>28</v>
      </c>
      <c r="Q42" s="85">
        <f t="shared" si="27"/>
        <v>1</v>
      </c>
      <c r="R42" s="88" t="s">
        <v>9</v>
      </c>
      <c r="S42" s="85">
        <f t="shared" si="28"/>
        <v>2</v>
      </c>
      <c r="T42" s="85" t="str">
        <f t="shared" si="29"/>
        <v>12</v>
      </c>
      <c r="U42" s="85" t="str">
        <f>VLOOKUP(T42,'Tabla de Valoracion'!$I$11:$K$25,3,FALSE)</f>
        <v>ZONA DE RIESGO BAJA</v>
      </c>
      <c r="V42" s="93">
        <v>45292</v>
      </c>
      <c r="W42" s="93">
        <v>46022</v>
      </c>
      <c r="X42" s="92" t="s">
        <v>250</v>
      </c>
      <c r="Y42" s="90" t="s">
        <v>251</v>
      </c>
      <c r="Z42" s="90" t="s">
        <v>252</v>
      </c>
      <c r="AA42" s="90" t="s">
        <v>253</v>
      </c>
      <c r="AB42" s="90" t="s">
        <v>254</v>
      </c>
      <c r="AC42" s="90" t="s">
        <v>219</v>
      </c>
      <c r="AD42" s="90" t="s">
        <v>103</v>
      </c>
      <c r="AE42" s="165">
        <v>1</v>
      </c>
      <c r="AF42" s="168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7.25" customHeight="1" x14ac:dyDescent="0.3">
      <c r="A43" s="1"/>
      <c r="B43" s="1"/>
      <c r="C43" s="86"/>
      <c r="D43" s="86"/>
      <c r="E43" s="86"/>
      <c r="F43" s="10" t="s">
        <v>104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163"/>
      <c r="AF43" s="16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7.25" customHeight="1" x14ac:dyDescent="0.3">
      <c r="A44" s="1"/>
      <c r="B44" s="1"/>
      <c r="C44" s="87"/>
      <c r="D44" s="87"/>
      <c r="E44" s="87"/>
      <c r="F44" s="10" t="s">
        <v>105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12"/>
      <c r="AF44" s="170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7.25" customHeight="1" x14ac:dyDescent="0.3">
      <c r="A45" s="1"/>
      <c r="B45" s="1"/>
      <c r="C45" s="1"/>
      <c r="D45" s="35"/>
      <c r="E45" s="32"/>
      <c r="F45" s="36"/>
      <c r="G45" s="37"/>
      <c r="H45" s="36"/>
      <c r="I45" s="2"/>
      <c r="J45" s="37"/>
      <c r="K45" s="37"/>
      <c r="L45" s="37"/>
      <c r="M45" s="37"/>
      <c r="N45" s="37"/>
      <c r="O45" s="2"/>
      <c r="P45" s="36"/>
      <c r="Q45" s="36"/>
      <c r="R45" s="36"/>
      <c r="S45" s="36"/>
      <c r="T45" s="36"/>
      <c r="U45" s="37"/>
      <c r="V45" s="38"/>
      <c r="W45" s="38"/>
      <c r="X45" s="38"/>
      <c r="Y45" s="2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7.25" customHeight="1" x14ac:dyDescent="0.3">
      <c r="A46" s="1"/>
      <c r="B46" s="1"/>
      <c r="C46" s="39" t="s">
        <v>255</v>
      </c>
      <c r="D46" s="40"/>
      <c r="E46" s="41"/>
      <c r="F46" s="42"/>
      <c r="G46" s="43"/>
      <c r="H46" s="42"/>
      <c r="I46" s="44"/>
      <c r="J46" s="43"/>
      <c r="K46" s="43"/>
      <c r="L46" s="43"/>
      <c r="M46" s="43"/>
      <c r="N46" s="43"/>
      <c r="O46" s="44"/>
      <c r="P46" s="42"/>
      <c r="Q46" s="42"/>
      <c r="R46" s="42"/>
      <c r="S46" s="42"/>
      <c r="T46" s="42"/>
      <c r="U46" s="43"/>
      <c r="V46" s="45"/>
      <c r="W46" s="45"/>
      <c r="X46" s="45"/>
      <c r="Y46" s="44"/>
      <c r="Z46" s="44"/>
      <c r="AA46" s="44"/>
      <c r="AB46" s="44"/>
      <c r="AC46" s="44"/>
      <c r="AD46" s="44"/>
      <c r="AE46" s="44"/>
      <c r="AF46" s="4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7.25" customHeight="1" x14ac:dyDescent="0.3">
      <c r="A47" s="1"/>
      <c r="B47" s="1"/>
      <c r="C47" s="39" t="s">
        <v>256</v>
      </c>
      <c r="D47" s="40"/>
      <c r="E47" s="41"/>
      <c r="F47" s="42"/>
      <c r="G47" s="43"/>
      <c r="H47" s="42"/>
      <c r="I47" s="44"/>
      <c r="J47" s="43"/>
      <c r="K47" s="43"/>
      <c r="L47" s="43"/>
      <c r="M47" s="43"/>
      <c r="N47" s="43"/>
      <c r="O47" s="44"/>
      <c r="P47" s="42"/>
      <c r="Q47" s="42"/>
      <c r="R47" s="42"/>
      <c r="S47" s="42"/>
      <c r="T47" s="42"/>
      <c r="U47" s="43"/>
      <c r="V47" s="45"/>
      <c r="W47" s="45"/>
      <c r="X47" s="45"/>
      <c r="Y47" s="44"/>
      <c r="Z47" s="44"/>
      <c r="AA47" s="44"/>
      <c r="AB47" s="44"/>
      <c r="AC47" s="44"/>
      <c r="AD47" s="44"/>
      <c r="AE47" s="44"/>
      <c r="AF47" s="4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7.25" customHeight="1" x14ac:dyDescent="0.3">
      <c r="A48" s="1"/>
      <c r="B48" s="1"/>
      <c r="C48" s="39" t="s">
        <v>257</v>
      </c>
      <c r="D48" s="40"/>
      <c r="E48" s="41"/>
      <c r="F48" s="42"/>
      <c r="G48" s="43"/>
      <c r="H48" s="42"/>
      <c r="I48" s="44"/>
      <c r="J48" s="43"/>
      <c r="K48" s="43"/>
      <c r="L48" s="43"/>
      <c r="M48" s="43"/>
      <c r="N48" s="43"/>
      <c r="O48" s="44"/>
      <c r="P48" s="42"/>
      <c r="Q48" s="42"/>
      <c r="R48" s="42"/>
      <c r="S48" s="42"/>
      <c r="T48" s="42"/>
      <c r="U48" s="43"/>
      <c r="V48" s="45"/>
      <c r="W48" s="45"/>
      <c r="X48" s="45"/>
      <c r="Y48" s="44"/>
      <c r="Z48" s="44"/>
      <c r="AA48" s="44"/>
      <c r="AB48" s="44"/>
      <c r="AC48" s="44"/>
      <c r="AD48" s="44"/>
      <c r="AE48" s="44"/>
      <c r="AF48" s="4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7.25" customHeight="1" x14ac:dyDescent="0.3">
      <c r="A49" s="1"/>
      <c r="B49" s="1"/>
      <c r="C49" s="46"/>
      <c r="D49" s="40"/>
      <c r="E49" s="41" t="s">
        <v>0</v>
      </c>
      <c r="F49" s="42"/>
      <c r="G49" s="43"/>
      <c r="H49" s="42"/>
      <c r="I49" s="44"/>
      <c r="J49" s="43"/>
      <c r="K49" s="43"/>
      <c r="L49" s="43"/>
      <c r="M49" s="43"/>
      <c r="N49" s="43"/>
      <c r="O49" s="44"/>
      <c r="P49" s="42"/>
      <c r="Q49" s="42"/>
      <c r="R49" s="42"/>
      <c r="S49" s="42"/>
      <c r="T49" s="42"/>
      <c r="U49" s="43"/>
      <c r="V49" s="45"/>
      <c r="W49" s="45"/>
      <c r="X49" s="45"/>
      <c r="Y49" s="44"/>
      <c r="Z49" s="44"/>
      <c r="AA49" s="44"/>
      <c r="AB49" s="44"/>
      <c r="AC49" s="44"/>
      <c r="AD49" s="44"/>
      <c r="AE49" s="44"/>
      <c r="AF49" s="4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7.25" hidden="1" customHeight="1" x14ac:dyDescent="0.3">
      <c r="A50" s="1"/>
      <c r="B50" s="1"/>
      <c r="C50" s="46"/>
      <c r="D50" s="40"/>
      <c r="E50" s="41"/>
      <c r="F50" s="42"/>
      <c r="G50" s="43"/>
      <c r="H50" s="42"/>
      <c r="I50" s="44"/>
      <c r="J50" s="43"/>
      <c r="K50" s="43"/>
      <c r="L50" s="43"/>
      <c r="M50" s="43"/>
      <c r="N50" s="43"/>
      <c r="O50" s="44"/>
      <c r="P50" s="42"/>
      <c r="Q50" s="42"/>
      <c r="R50" s="42"/>
      <c r="S50" s="42"/>
      <c r="T50" s="42"/>
      <c r="U50" s="43"/>
      <c r="V50" s="45"/>
      <c r="W50" s="45"/>
      <c r="X50" s="45"/>
      <c r="Y50" s="44"/>
      <c r="Z50" s="44"/>
      <c r="AA50" s="44"/>
      <c r="AB50" s="44"/>
      <c r="AC50" s="44"/>
      <c r="AD50" s="44"/>
      <c r="AE50" s="44"/>
      <c r="AF50" s="46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7.25" hidden="1" customHeight="1" x14ac:dyDescent="0.3">
      <c r="A51" s="1"/>
      <c r="B51" s="1"/>
      <c r="C51" s="46"/>
      <c r="D51" s="40"/>
      <c r="E51" s="41"/>
      <c r="F51" s="42"/>
      <c r="G51" s="43"/>
      <c r="H51" s="42"/>
      <c r="I51" s="44"/>
      <c r="J51" s="43"/>
      <c r="K51" s="43"/>
      <c r="L51" s="43"/>
      <c r="M51" s="43"/>
      <c r="N51" s="43"/>
      <c r="O51" s="44"/>
      <c r="P51" s="42"/>
      <c r="Q51" s="42"/>
      <c r="R51" s="42"/>
      <c r="S51" s="42"/>
      <c r="T51" s="42"/>
      <c r="U51" s="43"/>
      <c r="V51" s="45"/>
      <c r="W51" s="45"/>
      <c r="X51" s="45"/>
      <c r="Y51" s="44"/>
      <c r="Z51" s="44"/>
      <c r="AA51" s="44"/>
      <c r="AB51" s="44"/>
      <c r="AC51" s="44"/>
      <c r="AD51" s="44"/>
      <c r="AE51" s="44"/>
      <c r="AF51" s="46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7.25" hidden="1" customHeight="1" x14ac:dyDescent="0.3">
      <c r="A52" s="1"/>
      <c r="B52" s="1"/>
      <c r="C52" s="46"/>
      <c r="D52" s="40"/>
      <c r="E52" s="41"/>
      <c r="F52" s="42"/>
      <c r="G52" s="43"/>
      <c r="H52" s="42"/>
      <c r="I52" s="44"/>
      <c r="J52" s="43"/>
      <c r="K52" s="43"/>
      <c r="L52" s="43"/>
      <c r="M52" s="43"/>
      <c r="N52" s="43"/>
      <c r="O52" s="44"/>
      <c r="P52" s="42"/>
      <c r="Q52" s="42"/>
      <c r="R52" s="42"/>
      <c r="S52" s="42"/>
      <c r="T52" s="42"/>
      <c r="U52" s="43"/>
      <c r="V52" s="45"/>
      <c r="W52" s="45"/>
      <c r="X52" s="45"/>
      <c r="Y52" s="44"/>
      <c r="Z52" s="44"/>
      <c r="AA52" s="44"/>
      <c r="AB52" s="44"/>
      <c r="AC52" s="44"/>
      <c r="AD52" s="44"/>
      <c r="AE52" s="44"/>
      <c r="AF52" s="46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7.25" hidden="1" customHeight="1" x14ac:dyDescent="0.3">
      <c r="A53" s="1"/>
      <c r="B53" s="1"/>
      <c r="C53" s="46"/>
      <c r="D53" s="40"/>
      <c r="E53" s="41"/>
      <c r="F53" s="42"/>
      <c r="G53" s="43"/>
      <c r="H53" s="42"/>
      <c r="I53" s="44"/>
      <c r="J53" s="43"/>
      <c r="K53" s="43"/>
      <c r="L53" s="43"/>
      <c r="M53" s="43"/>
      <c r="N53" s="43"/>
      <c r="O53" s="44"/>
      <c r="P53" s="42"/>
      <c r="Q53" s="42"/>
      <c r="R53" s="42"/>
      <c r="S53" s="42"/>
      <c r="T53" s="42"/>
      <c r="U53" s="43"/>
      <c r="V53" s="45"/>
      <c r="W53" s="45"/>
      <c r="X53" s="45"/>
      <c r="Y53" s="44"/>
      <c r="Z53" s="44"/>
      <c r="AA53" s="44"/>
      <c r="AB53" s="44"/>
      <c r="AC53" s="44"/>
      <c r="AD53" s="44"/>
      <c r="AE53" s="44"/>
      <c r="AF53" s="46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7.25" hidden="1" customHeight="1" x14ac:dyDescent="0.3">
      <c r="A54" s="1"/>
      <c r="B54" s="1"/>
      <c r="C54" s="46"/>
      <c r="D54" s="40"/>
      <c r="E54" s="41"/>
      <c r="F54" s="42"/>
      <c r="G54" s="43"/>
      <c r="H54" s="42"/>
      <c r="I54" s="44"/>
      <c r="J54" s="43"/>
      <c r="K54" s="43"/>
      <c r="L54" s="43"/>
      <c r="M54" s="43"/>
      <c r="N54" s="43"/>
      <c r="O54" s="44"/>
      <c r="P54" s="42"/>
      <c r="Q54" s="42"/>
      <c r="R54" s="42"/>
      <c r="S54" s="42"/>
      <c r="T54" s="42"/>
      <c r="U54" s="43"/>
      <c r="V54" s="45"/>
      <c r="W54" s="45"/>
      <c r="X54" s="45"/>
      <c r="Y54" s="44"/>
      <c r="Z54" s="44"/>
      <c r="AA54" s="44"/>
      <c r="AB54" s="44"/>
      <c r="AC54" s="44"/>
      <c r="AD54" s="44"/>
      <c r="AE54" s="44"/>
      <c r="AF54" s="46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7.25" hidden="1" customHeight="1" x14ac:dyDescent="0.3">
      <c r="A55" s="1"/>
      <c r="B55" s="1"/>
      <c r="C55" s="1"/>
      <c r="D55" s="35"/>
      <c r="E55" s="32"/>
      <c r="F55" s="36"/>
      <c r="G55" s="37"/>
      <c r="H55" s="36"/>
      <c r="I55" s="2"/>
      <c r="J55" s="37"/>
      <c r="K55" s="37"/>
      <c r="L55" s="37"/>
      <c r="M55" s="37"/>
      <c r="N55" s="37"/>
      <c r="O55" s="2"/>
      <c r="P55" s="36"/>
      <c r="Q55" s="36"/>
      <c r="R55" s="36"/>
      <c r="S55" s="36"/>
      <c r="T55" s="36"/>
      <c r="U55" s="37"/>
      <c r="V55" s="38"/>
      <c r="W55" s="38"/>
      <c r="X55" s="38"/>
      <c r="Y55" s="2"/>
      <c r="Z55" s="2"/>
      <c r="AA55" s="2"/>
      <c r="AB55" s="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7.25" hidden="1" customHeight="1" x14ac:dyDescent="0.3">
      <c r="A56" s="1"/>
      <c r="B56" s="1"/>
      <c r="C56" s="1"/>
      <c r="D56" s="35"/>
      <c r="E56" s="32"/>
      <c r="F56" s="36"/>
      <c r="G56" s="37"/>
      <c r="H56" s="36"/>
      <c r="I56" s="2"/>
      <c r="J56" s="37"/>
      <c r="K56" s="37"/>
      <c r="L56" s="37"/>
      <c r="M56" s="37"/>
      <c r="N56" s="37"/>
      <c r="O56" s="2"/>
      <c r="P56" s="36"/>
      <c r="Q56" s="36"/>
      <c r="R56" s="36"/>
      <c r="S56" s="36"/>
      <c r="T56" s="36"/>
      <c r="U56" s="37"/>
      <c r="V56" s="38"/>
      <c r="W56" s="38"/>
      <c r="X56" s="38"/>
      <c r="Y56" s="2"/>
      <c r="Z56" s="2"/>
      <c r="AA56" s="2"/>
      <c r="AB56" s="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7.25" hidden="1" customHeight="1" x14ac:dyDescent="0.3">
      <c r="A57" s="1"/>
      <c r="B57" s="1"/>
      <c r="C57" s="1"/>
      <c r="D57" s="35"/>
      <c r="E57" s="32"/>
      <c r="F57" s="36"/>
      <c r="G57" s="37"/>
      <c r="H57" s="36"/>
      <c r="I57" s="2"/>
      <c r="J57" s="37"/>
      <c r="K57" s="37"/>
      <c r="L57" s="37"/>
      <c r="M57" s="37"/>
      <c r="N57" s="37"/>
      <c r="O57" s="2"/>
      <c r="P57" s="36"/>
      <c r="Q57" s="36"/>
      <c r="R57" s="36"/>
      <c r="S57" s="36"/>
      <c r="T57" s="36"/>
      <c r="U57" s="37"/>
      <c r="V57" s="38"/>
      <c r="W57" s="38"/>
      <c r="X57" s="38"/>
      <c r="Y57" s="2"/>
      <c r="Z57" s="2"/>
      <c r="AA57" s="2"/>
      <c r="AB57" s="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7.25" hidden="1" customHeight="1" x14ac:dyDescent="0.3">
      <c r="A58" s="1"/>
      <c r="B58" s="1"/>
      <c r="C58" s="1"/>
      <c r="D58" s="35"/>
      <c r="E58" s="32"/>
      <c r="F58" s="36"/>
      <c r="G58" s="37"/>
      <c r="H58" s="36"/>
      <c r="I58" s="2"/>
      <c r="J58" s="37"/>
      <c r="K58" s="37"/>
      <c r="L58" s="37"/>
      <c r="M58" s="37"/>
      <c r="N58" s="37"/>
      <c r="O58" s="2"/>
      <c r="P58" s="36"/>
      <c r="Q58" s="36"/>
      <c r="R58" s="36"/>
      <c r="S58" s="36"/>
      <c r="T58" s="36"/>
      <c r="U58" s="37"/>
      <c r="V58" s="38"/>
      <c r="W58" s="38"/>
      <c r="X58" s="38"/>
      <c r="Y58" s="2"/>
      <c r="Z58" s="2"/>
      <c r="AA58" s="2"/>
      <c r="AB58" s="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7.25" hidden="1" customHeight="1" x14ac:dyDescent="0.3">
      <c r="A59" s="1"/>
      <c r="B59" s="1"/>
      <c r="C59" s="1"/>
      <c r="D59" s="35"/>
      <c r="E59" s="32"/>
      <c r="F59" s="36"/>
      <c r="G59" s="37"/>
      <c r="H59" s="36"/>
      <c r="I59" s="2"/>
      <c r="J59" s="37"/>
      <c r="K59" s="37"/>
      <c r="L59" s="37"/>
      <c r="M59" s="37"/>
      <c r="N59" s="37"/>
      <c r="O59" s="2"/>
      <c r="P59" s="36"/>
      <c r="Q59" s="36"/>
      <c r="R59" s="36"/>
      <c r="S59" s="36"/>
      <c r="T59" s="36"/>
      <c r="U59" s="37"/>
      <c r="V59" s="38"/>
      <c r="W59" s="38"/>
      <c r="X59" s="38"/>
      <c r="Y59" s="2"/>
      <c r="Z59" s="2"/>
      <c r="AA59" s="2"/>
      <c r="AB59" s="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7.25" hidden="1" customHeight="1" x14ac:dyDescent="0.3">
      <c r="A60" s="1"/>
      <c r="B60" s="1"/>
      <c r="C60" s="1"/>
      <c r="D60" s="35"/>
      <c r="E60" s="32"/>
      <c r="F60" s="36"/>
      <c r="G60" s="37"/>
      <c r="H60" s="36"/>
      <c r="I60" s="2"/>
      <c r="J60" s="37"/>
      <c r="K60" s="37"/>
      <c r="L60" s="37"/>
      <c r="M60" s="37"/>
      <c r="N60" s="37"/>
      <c r="O60" s="2"/>
      <c r="P60" s="36"/>
      <c r="Q60" s="36"/>
      <c r="R60" s="36"/>
      <c r="S60" s="36"/>
      <c r="T60" s="36"/>
      <c r="U60" s="37"/>
      <c r="V60" s="38"/>
      <c r="W60" s="38"/>
      <c r="X60" s="38"/>
      <c r="Y60" s="2"/>
      <c r="Z60" s="2"/>
      <c r="AA60" s="2"/>
      <c r="AB60" s="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7.25" hidden="1" customHeight="1" x14ac:dyDescent="0.3">
      <c r="A61" s="1"/>
      <c r="B61" s="1"/>
      <c r="C61" s="1"/>
      <c r="D61" s="35"/>
      <c r="E61" s="32"/>
      <c r="F61" s="36"/>
      <c r="G61" s="37"/>
      <c r="H61" s="36"/>
      <c r="I61" s="2"/>
      <c r="J61" s="37"/>
      <c r="K61" s="37"/>
      <c r="L61" s="37"/>
      <c r="M61" s="37"/>
      <c r="N61" s="37"/>
      <c r="O61" s="2"/>
      <c r="P61" s="36"/>
      <c r="Q61" s="36"/>
      <c r="R61" s="36"/>
      <c r="S61" s="36"/>
      <c r="T61" s="36"/>
      <c r="U61" s="37"/>
      <c r="V61" s="38"/>
      <c r="W61" s="38"/>
      <c r="X61" s="38"/>
      <c r="Y61" s="2"/>
      <c r="Z61" s="2"/>
      <c r="AA61" s="2"/>
      <c r="AB61" s="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</sheetData>
  <mergeCells count="266">
    <mergeCell ref="AF30:AF33"/>
    <mergeCell ref="AF37:AF39"/>
    <mergeCell ref="AF42:AF44"/>
    <mergeCell ref="AF14:AF15"/>
    <mergeCell ref="AF17:AF19"/>
    <mergeCell ref="AF20:AF23"/>
    <mergeCell ref="AF26:AF27"/>
    <mergeCell ref="F9:F10"/>
    <mergeCell ref="E1:AC2"/>
    <mergeCell ref="E3:AD3"/>
    <mergeCell ref="E4:AC4"/>
    <mergeCell ref="E5:I5"/>
    <mergeCell ref="W17:W19"/>
    <mergeCell ref="X17:X19"/>
    <mergeCell ref="Y17:Y19"/>
    <mergeCell ref="Z17:Z19"/>
    <mergeCell ref="AB17:AB19"/>
    <mergeCell ref="AA17:AA19"/>
    <mergeCell ref="D14:D16"/>
    <mergeCell ref="V5:AO6"/>
    <mergeCell ref="V7:AF7"/>
    <mergeCell ref="D1:D5"/>
    <mergeCell ref="S17:S19"/>
    <mergeCell ref="T17:T19"/>
    <mergeCell ref="U17:U19"/>
    <mergeCell ref="AC17:AC19"/>
    <mergeCell ref="AD17:AD19"/>
    <mergeCell ref="AE17:AE19"/>
    <mergeCell ref="D20:D23"/>
    <mergeCell ref="E20:E23"/>
    <mergeCell ref="G20:G23"/>
    <mergeCell ref="H20:H23"/>
    <mergeCell ref="J20:J23"/>
    <mergeCell ref="K20:K23"/>
    <mergeCell ref="L20:L23"/>
    <mergeCell ref="M20:M23"/>
    <mergeCell ref="N20:N23"/>
    <mergeCell ref="X20:X23"/>
    <mergeCell ref="Y20:Y23"/>
    <mergeCell ref="Z20:Z23"/>
    <mergeCell ref="AA20:AA23"/>
    <mergeCell ref="AB20:AB23"/>
    <mergeCell ref="AC20:AC23"/>
    <mergeCell ref="AD20:AD23"/>
    <mergeCell ref="AE20:AE23"/>
    <mergeCell ref="V17:V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O28:O29"/>
    <mergeCell ref="P28:P29"/>
    <mergeCell ref="P34:P36"/>
    <mergeCell ref="Q34:Q36"/>
    <mergeCell ref="R34:R36"/>
    <mergeCell ref="S34:S36"/>
    <mergeCell ref="T34:T36"/>
    <mergeCell ref="U34:U36"/>
    <mergeCell ref="H34:H36"/>
    <mergeCell ref="I34:I36"/>
    <mergeCell ref="K34:K36"/>
    <mergeCell ref="L34:L36"/>
    <mergeCell ref="M34:M36"/>
    <mergeCell ref="N34:N36"/>
    <mergeCell ref="O34:O36"/>
    <mergeCell ref="J25:J27"/>
    <mergeCell ref="K25:K27"/>
    <mergeCell ref="E28:E29"/>
    <mergeCell ref="G28:G29"/>
    <mergeCell ref="J28:J29"/>
    <mergeCell ref="K28:K29"/>
    <mergeCell ref="L28:L29"/>
    <mergeCell ref="M28:M29"/>
    <mergeCell ref="D9:D13"/>
    <mergeCell ref="D24:D27"/>
    <mergeCell ref="D17:D19"/>
    <mergeCell ref="D28:D33"/>
    <mergeCell ref="C34:C36"/>
    <mergeCell ref="D34:D36"/>
    <mergeCell ref="C9:C33"/>
    <mergeCell ref="H6:H8"/>
    <mergeCell ref="I6:I8"/>
    <mergeCell ref="E9:E13"/>
    <mergeCell ref="E14:E16"/>
    <mergeCell ref="I14:I15"/>
    <mergeCell ref="I20:I23"/>
    <mergeCell ref="H24:H27"/>
    <mergeCell ref="E17:E19"/>
    <mergeCell ref="E24:E27"/>
    <mergeCell ref="G24:G27"/>
    <mergeCell ref="G17:G19"/>
    <mergeCell ref="H17:H19"/>
    <mergeCell ref="I17:I19"/>
    <mergeCell ref="AC26:AC27"/>
    <mergeCell ref="AD26:AD27"/>
    <mergeCell ref="AE26:AE27"/>
    <mergeCell ref="V20:V23"/>
    <mergeCell ref="W20:W23"/>
    <mergeCell ref="AA24:AA27"/>
    <mergeCell ref="V25:V27"/>
    <mergeCell ref="W25:W27"/>
    <mergeCell ref="X26:X27"/>
    <mergeCell ref="Y26:Y27"/>
    <mergeCell ref="L25:L27"/>
    <mergeCell ref="M25:M27"/>
    <mergeCell ref="N25:N27"/>
    <mergeCell ref="O25:O27"/>
    <mergeCell ref="P25:P27"/>
    <mergeCell ref="Q25:Q27"/>
    <mergeCell ref="R25:R27"/>
    <mergeCell ref="Z26:Z27"/>
    <mergeCell ref="AB26:AB27"/>
    <mergeCell ref="O20:O23"/>
    <mergeCell ref="P20:P23"/>
    <mergeCell ref="Q20:Q23"/>
    <mergeCell ref="R20:R23"/>
    <mergeCell ref="S20:S23"/>
    <mergeCell ref="T20:T23"/>
    <mergeCell ref="U20:U23"/>
    <mergeCell ref="S25:S27"/>
    <mergeCell ref="T25:T27"/>
    <mergeCell ref="U25:U27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G14:G15"/>
    <mergeCell ref="H14:H15"/>
    <mergeCell ref="J14:J15"/>
    <mergeCell ref="K14:K15"/>
    <mergeCell ref="L14:L15"/>
    <mergeCell ref="M14:M15"/>
    <mergeCell ref="N14:N15"/>
    <mergeCell ref="J7:N7"/>
    <mergeCell ref="O7:O8"/>
    <mergeCell ref="P7:U7"/>
    <mergeCell ref="J5:U5"/>
    <mergeCell ref="C6:C8"/>
    <mergeCell ref="D6:D8"/>
    <mergeCell ref="E6:E8"/>
    <mergeCell ref="F6:F8"/>
    <mergeCell ref="G6:G8"/>
    <mergeCell ref="C1:C5"/>
    <mergeCell ref="AD1:AD2"/>
    <mergeCell ref="J6:N6"/>
    <mergeCell ref="O6:U6"/>
    <mergeCell ref="V14:V15"/>
    <mergeCell ref="W14:W15"/>
    <mergeCell ref="O14:O15"/>
    <mergeCell ref="P14:P15"/>
    <mergeCell ref="Q14:Q15"/>
    <mergeCell ref="R14:R15"/>
    <mergeCell ref="S14:S15"/>
    <mergeCell ref="T14:T15"/>
    <mergeCell ref="U14:U15"/>
    <mergeCell ref="AE37:AE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AB37:AB39"/>
    <mergeCell ref="W37:W39"/>
    <mergeCell ref="X37:X39"/>
    <mergeCell ref="Y37:Y39"/>
    <mergeCell ref="H28:H29"/>
    <mergeCell ref="I28:I29"/>
    <mergeCell ref="E30:E33"/>
    <mergeCell ref="H30:H33"/>
    <mergeCell ref="I30:I33"/>
    <mergeCell ref="J30:J33"/>
    <mergeCell ref="E34:E36"/>
    <mergeCell ref="J34:J36"/>
    <mergeCell ref="AD37:AD39"/>
    <mergeCell ref="Z37:Z39"/>
    <mergeCell ref="AA37:AA39"/>
    <mergeCell ref="AC37:AC39"/>
    <mergeCell ref="X28:X29"/>
    <mergeCell ref="Y28:Y29"/>
    <mergeCell ref="Z28:Z29"/>
    <mergeCell ref="AA28:AA29"/>
    <mergeCell ref="Q28:Q29"/>
    <mergeCell ref="R28:R29"/>
    <mergeCell ref="S28:S29"/>
    <mergeCell ref="T28:T29"/>
    <mergeCell ref="U28:U29"/>
    <mergeCell ref="V28:V29"/>
    <mergeCell ref="W28:W29"/>
    <mergeCell ref="N28:N29"/>
    <mergeCell ref="AB42:AB44"/>
    <mergeCell ref="AC42:AC44"/>
    <mergeCell ref="AD42:AD44"/>
    <mergeCell ref="AE42:AE44"/>
    <mergeCell ref="S42:S44"/>
    <mergeCell ref="T42:T44"/>
    <mergeCell ref="U42:U44"/>
    <mergeCell ref="V42:V44"/>
    <mergeCell ref="W42:W44"/>
    <mergeCell ref="X42:X44"/>
    <mergeCell ref="Y42:Y44"/>
    <mergeCell ref="L42:L44"/>
    <mergeCell ref="M42:M44"/>
    <mergeCell ref="N42:N44"/>
    <mergeCell ref="O42:O44"/>
    <mergeCell ref="P42:P44"/>
    <mergeCell ref="Q42:Q44"/>
    <mergeCell ref="R42:R44"/>
    <mergeCell ref="Z42:Z44"/>
    <mergeCell ref="AA42:AA44"/>
    <mergeCell ref="H37:H39"/>
    <mergeCell ref="G42:G44"/>
    <mergeCell ref="H42:H44"/>
    <mergeCell ref="I42:I44"/>
    <mergeCell ref="J42:J44"/>
    <mergeCell ref="K42:K44"/>
    <mergeCell ref="D37:D39"/>
    <mergeCell ref="C42:C44"/>
    <mergeCell ref="D42:D44"/>
    <mergeCell ref="E42:E44"/>
    <mergeCell ref="G30:G33"/>
    <mergeCell ref="G34:G36"/>
    <mergeCell ref="C37:C41"/>
    <mergeCell ref="E37:E39"/>
    <mergeCell ref="G37:G39"/>
    <mergeCell ref="AA30:AA33"/>
    <mergeCell ref="AB30:AB33"/>
    <mergeCell ref="AC30:AC33"/>
    <mergeCell ref="AD30:AD33"/>
    <mergeCell ref="AE30:AE33"/>
    <mergeCell ref="X34:X36"/>
    <mergeCell ref="Z34:Z36"/>
    <mergeCell ref="AA34:AA36"/>
    <mergeCell ref="R30:R33"/>
    <mergeCell ref="S30:S33"/>
    <mergeCell ref="T30:T33"/>
    <mergeCell ref="U30:U33"/>
    <mergeCell ref="V30:V33"/>
    <mergeCell ref="W30:W33"/>
    <mergeCell ref="X30:X33"/>
    <mergeCell ref="K30:K33"/>
    <mergeCell ref="L30:L33"/>
    <mergeCell ref="M30:M33"/>
    <mergeCell ref="N30:N33"/>
    <mergeCell ref="O30:O33"/>
    <mergeCell ref="P30:P33"/>
    <mergeCell ref="Q30:Q33"/>
    <mergeCell ref="Y30:Y33"/>
    <mergeCell ref="Z30:Z33"/>
  </mergeCells>
  <conditionalFormatting sqref="N9:N14 N16:N17 N24:N25 N28 N30 N34 N37 K20 M20:N20 Q20 S20:T20 K41 M41 N40:N42 Q41:Q42 S41:T42">
    <cfRule type="containsBlanks" dxfId="105" priority="1">
      <formula>LEN(TRIM(K9))=0</formula>
    </cfRule>
  </conditionalFormatting>
  <conditionalFormatting sqref="N9:N14 N16:N17 N24:N25 N28 N30 N34 N37 K20 M20:N20 Q20 S20:T20 K41 M41 N40:N42 Q41:Q42 S41:T42">
    <cfRule type="containsText" dxfId="104" priority="2" operator="containsText" text="alto">
      <formula>NOT(ISERROR(SEARCH(("alto"),(K9))))</formula>
    </cfRule>
  </conditionalFormatting>
  <conditionalFormatting sqref="N9:N14 N16:N17 N24:N25 N28 N30 N34 N37 K20 M20:N20 Q20 S20:T20 K41 M41 N40:N42 Q41:Q42 S41:T42">
    <cfRule type="containsText" dxfId="103" priority="3" operator="containsText" text="Extremo">
      <formula>NOT(ISERROR(SEARCH(("Extremo"),(K9))))</formula>
    </cfRule>
  </conditionalFormatting>
  <conditionalFormatting sqref="N9:N14 N16:N17 N24:N25 N28 N30 N34 N37 K20 M20:N20 Q20 S20:T20 K41 M41 N40:N42 Q41:Q42 S41:T42">
    <cfRule type="containsText" dxfId="102" priority="4" operator="containsText" text="Bajo">
      <formula>NOT(ISERROR(SEARCH(("Bajo"),(K9))))</formula>
    </cfRule>
  </conditionalFormatting>
  <conditionalFormatting sqref="N9:N14 N16:N17 N24:N25 N28 N30 N34 N37 K20 M20:N20 Q20 S20:T20 K41 M41 N40:N42 Q41:Q42 S41:T42">
    <cfRule type="containsText" dxfId="101" priority="5" operator="containsText" text="Moderado">
      <formula>NOT(ISERROR(SEARCH(("Moderado"),(K9))))</formula>
    </cfRule>
  </conditionalFormatting>
  <conditionalFormatting sqref="N9:N14 N16:N17 N24:N25 N28 N30 N34 N37 K20 M20:N20 Q20 S20:T20 K41 M41 N40:N42 Q41:Q42 S41:T42">
    <cfRule type="containsText" dxfId="100" priority="6" operator="containsText" text="Alto">
      <formula>NOT(ISERROR(SEARCH(("Alto"),(K9))))</formula>
    </cfRule>
  </conditionalFormatting>
  <conditionalFormatting sqref="N9:N14 N16:N17 N24:N25 N28 N30 N34 N37 K20 M20:N20 Q20 S20:T20 K41 M41 N40:N42 Q41:Q42 S41:T42">
    <cfRule type="containsText" dxfId="99" priority="7" operator="containsText" text="Extremo">
      <formula>NOT(ISERROR(SEARCH(("Extremo"),(K9))))</formula>
    </cfRule>
  </conditionalFormatting>
  <conditionalFormatting sqref="K9:K14 K16:K17 K24:K25 K28 K30 K34 K37 K42">
    <cfRule type="containsBlanks" dxfId="94" priority="13">
      <formula>LEN(TRIM(K9))=0</formula>
    </cfRule>
  </conditionalFormatting>
  <conditionalFormatting sqref="K9:K14 K16:K17 K24:K25 K28 K30 K34 K37 K42">
    <cfRule type="containsText" dxfId="93" priority="14" operator="containsText" text="alto">
      <formula>NOT(ISERROR(SEARCH(("alto"),(K9))))</formula>
    </cfRule>
  </conditionalFormatting>
  <conditionalFormatting sqref="K9:K14 K16:K17 K24:K25 K28 K30 K34 K37 K42">
    <cfRule type="containsText" dxfId="92" priority="15" operator="containsText" text="Extremo">
      <formula>NOT(ISERROR(SEARCH(("Extremo"),(K9))))</formula>
    </cfRule>
  </conditionalFormatting>
  <conditionalFormatting sqref="K9:K14 K16:K17 K24:K25 K28 K30 K34 K37 K42">
    <cfRule type="containsText" dxfId="91" priority="16" operator="containsText" text="Bajo">
      <formula>NOT(ISERROR(SEARCH(("Bajo"),(K9))))</formula>
    </cfRule>
  </conditionalFormatting>
  <conditionalFormatting sqref="K9:K14 K16:K17 K24:K25 K28 K30 K34 K37 K42">
    <cfRule type="containsText" dxfId="90" priority="17" operator="containsText" text="Moderado">
      <formula>NOT(ISERROR(SEARCH(("Moderado"),(K9))))</formula>
    </cfRule>
  </conditionalFormatting>
  <conditionalFormatting sqref="K9:K14 K16:K17 K24:K25 K28 K30 K34 K37 K42">
    <cfRule type="containsText" dxfId="89" priority="18" operator="containsText" text="Alto">
      <formula>NOT(ISERROR(SEARCH(("Alto"),(K9))))</formula>
    </cfRule>
  </conditionalFormatting>
  <conditionalFormatting sqref="K9:K14 K16:K17 K24:K25 K28 K30 K34 K37 K42">
    <cfRule type="containsText" dxfId="88" priority="19" operator="containsText" text="Extremo">
      <formula>NOT(ISERROR(SEARCH(("Extremo"),(K9))))</formula>
    </cfRule>
  </conditionalFormatting>
  <conditionalFormatting sqref="K24:K25 K42 K28 K9:K14 K16:K17 K20 K30 K34 K37">
    <cfRule type="colorScale" priority="2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M9:M14 M16:M17 M24:M25 M28 M30 M34 M37 M42">
    <cfRule type="containsBlanks" dxfId="87" priority="21">
      <formula>LEN(TRIM(M9))=0</formula>
    </cfRule>
  </conditionalFormatting>
  <conditionalFormatting sqref="M9:M14 M16:M17 M24:M25 M28 M30 M34 M37 M42">
    <cfRule type="containsText" dxfId="86" priority="22" operator="containsText" text="alto">
      <formula>NOT(ISERROR(SEARCH(("alto"),(M9))))</formula>
    </cfRule>
  </conditionalFormatting>
  <conditionalFormatting sqref="M9:M14 M16:M17 M24:M25 M28 M30 M34 M37 M42">
    <cfRule type="containsText" dxfId="85" priority="23" operator="containsText" text="Extremo">
      <formula>NOT(ISERROR(SEARCH(("Extremo"),(M9))))</formula>
    </cfRule>
  </conditionalFormatting>
  <conditionalFormatting sqref="M9:M14 M16:M17 M24:M25 M28 M30 M34 M37 M42">
    <cfRule type="containsText" dxfId="84" priority="24" operator="containsText" text="Bajo">
      <formula>NOT(ISERROR(SEARCH(("Bajo"),(M9))))</formula>
    </cfRule>
  </conditionalFormatting>
  <conditionalFormatting sqref="M9:M14 M16:M17 M24:M25 M28 M30 M34 M37 M42">
    <cfRule type="containsText" dxfId="83" priority="25" operator="containsText" text="Moderado">
      <formula>NOT(ISERROR(SEARCH(("Moderado"),(M9))))</formula>
    </cfRule>
  </conditionalFormatting>
  <conditionalFormatting sqref="M9:M14 M16:M17 M24:M25 M28 M30 M34 M37 M42">
    <cfRule type="containsText" dxfId="82" priority="26" operator="containsText" text="Alto">
      <formula>NOT(ISERROR(SEARCH(("Alto"),(M9))))</formula>
    </cfRule>
  </conditionalFormatting>
  <conditionalFormatting sqref="M9:M14 M16:M17 M24:M25 M28 M30 M34 M37 M42">
    <cfRule type="containsText" dxfId="81" priority="27" operator="containsText" text="Extremo">
      <formula>NOT(ISERROR(SEARCH(("Extremo"),(M9))))</formula>
    </cfRule>
  </conditionalFormatting>
  <conditionalFormatting sqref="M24:M25 M42 M28 M9:M14 M16:M17 M20 M30 M34 M37">
    <cfRule type="colorScale" priority="2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Q9:Q14 Q16:Q17 Q24:Q25 Q28 Q30 Q34 Q37 Q40">
    <cfRule type="containsBlanks" dxfId="80" priority="29">
      <formula>LEN(TRIM(Q9))=0</formula>
    </cfRule>
  </conditionalFormatting>
  <conditionalFormatting sqref="Q9:Q14 Q16:Q17 Q24:Q25 Q28 Q30 Q34 Q37 Q40">
    <cfRule type="containsText" dxfId="79" priority="30" operator="containsText" text="alto">
      <formula>NOT(ISERROR(SEARCH(("alto"),(Q9))))</formula>
    </cfRule>
  </conditionalFormatting>
  <conditionalFormatting sqref="Q9:Q14 Q16:Q17 Q24:Q25 Q28 Q30 Q34 Q37 Q40">
    <cfRule type="containsText" dxfId="78" priority="31" operator="containsText" text="Extremo">
      <formula>NOT(ISERROR(SEARCH(("Extremo"),(Q9))))</formula>
    </cfRule>
  </conditionalFormatting>
  <conditionalFormatting sqref="Q9:Q14 Q16:Q17 Q24:Q25 Q28 Q30 Q34 Q37 Q40">
    <cfRule type="containsText" dxfId="77" priority="32" operator="containsText" text="Bajo">
      <formula>NOT(ISERROR(SEARCH(("Bajo"),(Q9))))</formula>
    </cfRule>
  </conditionalFormatting>
  <conditionalFormatting sqref="Q9:Q14 Q16:Q17 Q24:Q25 Q28 Q30 Q34 Q37 Q40">
    <cfRule type="containsText" dxfId="76" priority="33" operator="containsText" text="Moderado">
      <formula>NOT(ISERROR(SEARCH(("Moderado"),(Q9))))</formula>
    </cfRule>
  </conditionalFormatting>
  <conditionalFormatting sqref="Q9:Q14 Q16:Q17 Q24:Q25 Q28 Q30 Q34 Q37 Q40">
    <cfRule type="containsText" dxfId="75" priority="34" operator="containsText" text="Alto">
      <formula>NOT(ISERROR(SEARCH(("Alto"),(Q9))))</formula>
    </cfRule>
  </conditionalFormatting>
  <conditionalFormatting sqref="Q9:Q14 Q16:Q17 Q24:Q25 Q28 Q30 Q34 Q37 Q40">
    <cfRule type="containsText" dxfId="74" priority="35" operator="containsText" text="Extremo">
      <formula>NOT(ISERROR(SEARCH(("Extremo"),(Q9))))</formula>
    </cfRule>
  </conditionalFormatting>
  <conditionalFormatting sqref="S9:S14 S16:S17 S24:S25 S28 S30 S34 S37 S40">
    <cfRule type="containsBlanks" dxfId="73" priority="37">
      <formula>LEN(TRIM(S9))=0</formula>
    </cfRule>
  </conditionalFormatting>
  <conditionalFormatting sqref="S9:S14 S16:S17 S24:S25 S28 S30 S34 S37 S40">
    <cfRule type="containsText" dxfId="72" priority="38" operator="containsText" text="alto">
      <formula>NOT(ISERROR(SEARCH(("alto"),(S9))))</formula>
    </cfRule>
  </conditionalFormatting>
  <conditionalFormatting sqref="S9:S14 S16:S17 S24:S25 S28 S30 S34 S37 S40">
    <cfRule type="containsText" dxfId="71" priority="39" operator="containsText" text="Extremo">
      <formula>NOT(ISERROR(SEARCH(("Extremo"),(S9))))</formula>
    </cfRule>
  </conditionalFormatting>
  <conditionalFormatting sqref="S9:S14 S16:S17 S24:S25 S28 S30 S34 S37 S40">
    <cfRule type="containsText" dxfId="70" priority="40" operator="containsText" text="Bajo">
      <formula>NOT(ISERROR(SEARCH(("Bajo"),(S9))))</formula>
    </cfRule>
  </conditionalFormatting>
  <conditionalFormatting sqref="S9:S14 S16:S17 S24:S25 S28 S30 S34 S37 S40">
    <cfRule type="containsText" dxfId="69" priority="41" operator="containsText" text="Moderado">
      <formula>NOT(ISERROR(SEARCH(("Moderado"),(S9))))</formula>
    </cfRule>
  </conditionalFormatting>
  <conditionalFormatting sqref="S9:S14 S16:S17 S24:S25 S28 S30 S34 S37 S40">
    <cfRule type="containsText" dxfId="68" priority="42" operator="containsText" text="Alto">
      <formula>NOT(ISERROR(SEARCH(("Alto"),(S9))))</formula>
    </cfRule>
  </conditionalFormatting>
  <conditionalFormatting sqref="S9:S14 S16:S17 S24:S25 S28 S30 S34 S37 S40">
    <cfRule type="containsText" dxfId="67" priority="43" operator="containsText" text="Extremo">
      <formula>NOT(ISERROR(SEARCH(("Extremo"),(S9))))</formula>
    </cfRule>
  </conditionalFormatting>
  <conditionalFormatting sqref="T9:T14 T16:T17 T24:T25 T28 T30 T34 T37 T40">
    <cfRule type="containsBlanks" dxfId="66" priority="45">
      <formula>LEN(TRIM(T9))=0</formula>
    </cfRule>
  </conditionalFormatting>
  <conditionalFormatting sqref="T9:T14 T16:T17 T24:T25 T28 T30 T34 T37 T40">
    <cfRule type="containsText" dxfId="65" priority="46" operator="containsText" text="alto">
      <formula>NOT(ISERROR(SEARCH(("alto"),(T9))))</formula>
    </cfRule>
  </conditionalFormatting>
  <conditionalFormatting sqref="T9:T14 T16:T17 T24:T25 T28 T30 T34 T37 T40">
    <cfRule type="containsText" dxfId="64" priority="47" operator="containsText" text="Extremo">
      <formula>NOT(ISERROR(SEARCH(("Extremo"),(T9))))</formula>
    </cfRule>
  </conditionalFormatting>
  <conditionalFormatting sqref="T9:T14 T16:T17 T24:T25 T28 T30 T34 T37 T40">
    <cfRule type="containsText" dxfId="63" priority="48" operator="containsText" text="Bajo">
      <formula>NOT(ISERROR(SEARCH(("Bajo"),(T9))))</formula>
    </cfRule>
  </conditionalFormatting>
  <conditionalFormatting sqref="T9:T14 T16:T17 T24:T25 T28 T30 T34 T37 T40">
    <cfRule type="containsText" dxfId="62" priority="49" operator="containsText" text="Moderado">
      <formula>NOT(ISERROR(SEARCH(("Moderado"),(T9))))</formula>
    </cfRule>
  </conditionalFormatting>
  <conditionalFormatting sqref="T9:T14 T16:T17 T24:T25 T28 T30 T34 T37 T40">
    <cfRule type="containsText" dxfId="61" priority="50" operator="containsText" text="Alto">
      <formula>NOT(ISERROR(SEARCH(("Alto"),(T9))))</formula>
    </cfRule>
  </conditionalFormatting>
  <conditionalFormatting sqref="T9:T14 T16:T17 T24:T25 T28 T30 T34 T37 T40">
    <cfRule type="containsText" dxfId="60" priority="51" operator="containsText" text="Extremo">
      <formula>NOT(ISERROR(SEARCH(("Extremo"),(T9))))</formula>
    </cfRule>
  </conditionalFormatting>
  <conditionalFormatting sqref="K40">
    <cfRule type="containsBlanks" dxfId="59" priority="53">
      <formula>LEN(TRIM(K40))=0</formula>
    </cfRule>
  </conditionalFormatting>
  <conditionalFormatting sqref="K40">
    <cfRule type="containsText" dxfId="58" priority="54" operator="containsText" text="alto">
      <formula>NOT(ISERROR(SEARCH(("alto"),(K40))))</formula>
    </cfRule>
  </conditionalFormatting>
  <conditionalFormatting sqref="K40">
    <cfRule type="containsText" dxfId="57" priority="55" operator="containsText" text="Extremo">
      <formula>NOT(ISERROR(SEARCH(("Extremo"),(K40))))</formula>
    </cfRule>
  </conditionalFormatting>
  <conditionalFormatting sqref="K40">
    <cfRule type="containsText" dxfId="56" priority="56" operator="containsText" text="Bajo">
      <formula>NOT(ISERROR(SEARCH(("Bajo"),(K40))))</formula>
    </cfRule>
  </conditionalFormatting>
  <conditionalFormatting sqref="K40">
    <cfRule type="containsText" dxfId="55" priority="57" operator="containsText" text="Moderado">
      <formula>NOT(ISERROR(SEARCH(("Moderado"),(K40))))</formula>
    </cfRule>
  </conditionalFormatting>
  <conditionalFormatting sqref="K40">
    <cfRule type="containsText" dxfId="54" priority="58" operator="containsText" text="Alto">
      <formula>NOT(ISERROR(SEARCH(("Alto"),(K40))))</formula>
    </cfRule>
  </conditionalFormatting>
  <conditionalFormatting sqref="K40">
    <cfRule type="containsText" dxfId="53" priority="59" operator="containsText" text="Extremo">
      <formula>NOT(ISERROR(SEARCH(("Extremo"),(K40))))</formula>
    </cfRule>
  </conditionalFormatting>
  <conditionalFormatting sqref="K40">
    <cfRule type="colorScale" priority="6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M40">
    <cfRule type="containsBlanks" dxfId="52" priority="69">
      <formula>LEN(TRIM(M40))=0</formula>
    </cfRule>
  </conditionalFormatting>
  <conditionalFormatting sqref="M40">
    <cfRule type="containsText" dxfId="51" priority="70" operator="containsText" text="alto">
      <formula>NOT(ISERROR(SEARCH(("alto"),(M40))))</formula>
    </cfRule>
  </conditionalFormatting>
  <conditionalFormatting sqref="M40">
    <cfRule type="containsText" dxfId="50" priority="71" operator="containsText" text="Extremo">
      <formula>NOT(ISERROR(SEARCH(("Extremo"),(M40))))</formula>
    </cfRule>
  </conditionalFormatting>
  <conditionalFormatting sqref="M40">
    <cfRule type="containsText" dxfId="49" priority="72" operator="containsText" text="Bajo">
      <formula>NOT(ISERROR(SEARCH(("Bajo"),(M40))))</formula>
    </cfRule>
  </conditionalFormatting>
  <conditionalFormatting sqref="M40">
    <cfRule type="containsText" dxfId="48" priority="73" operator="containsText" text="Moderado">
      <formula>NOT(ISERROR(SEARCH(("Moderado"),(M40))))</formula>
    </cfRule>
  </conditionalFormatting>
  <conditionalFormatting sqref="M40">
    <cfRule type="containsText" dxfId="47" priority="74" operator="containsText" text="Alto">
      <formula>NOT(ISERROR(SEARCH(("Alto"),(M40))))</formula>
    </cfRule>
  </conditionalFormatting>
  <conditionalFormatting sqref="M40">
    <cfRule type="containsText" dxfId="46" priority="75" operator="containsText" text="Extremo">
      <formula>NOT(ISERROR(SEARCH(("Extremo"),(M40))))</formula>
    </cfRule>
  </conditionalFormatting>
  <conditionalFormatting sqref="N24:N25 N28 N9:N14 N16:N17 N20 N30 N34 N37 N40:N42">
    <cfRule type="colorScale" priority="23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Q24:Q25 Q28 Q9:Q14 Q16:Q17 Q20 Q30 Q34 Q37 Q40:Q42">
    <cfRule type="colorScale" priority="24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S24:S25 S28 S9:S14 S16:S17 S20 S30 S34 S37 S40:S42">
    <cfRule type="colorScale" priority="25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T24:T25 T28 T9:T14 T16:T17 T20 T30 T34 T37 T40:T42">
    <cfRule type="colorScale" priority="26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K41">
    <cfRule type="colorScale" priority="27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M40:M41">
    <cfRule type="colorScale" priority="27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0866141732283472" right="0.70866141732283472" top="0.74803149606299213" bottom="0.74803149606299213" header="0" footer="0"/>
  <pageSetup paperSize="5" scale="42" fitToWidth="3" orientation="landscape" r:id="rId1"/>
  <colBreaks count="1" manualBreakCount="1">
    <brk id="9" max="99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'Mapa Inherente RC'!$B$6:$B$10</xm:f>
          </x14:formula1>
          <xm:sqref>J9:J14 P9:P14 J16:J17 P16:P17 J24:J25 P24:P25 J28 P28 J30 P30 J34 P34 J37 P37 P20 J20 J40:J42 P40:P42</xm:sqref>
        </x14:dataValidation>
        <x14:dataValidation type="list" allowBlank="1" showErrorMessage="1">
          <x14:formula1>
            <xm:f>'Mapa Inherente RC'!$D$12:$F$12</xm:f>
          </x14:formula1>
          <xm:sqref>L9:L14 R9:R14 L16:L17 R16:R17 L24:L25 R24:R25 L28 R28 L30 R30 L34 R34 L37 R37 R20 L20 L40:L42 R40:R42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workbookViewId="0"/>
  </sheetViews>
  <sheetFormatPr baseColWidth="10" defaultColWidth="12.625" defaultRowHeight="15" customHeight="1" x14ac:dyDescent="0.3"/>
  <cols>
    <col min="1" max="1" width="6.875" customWidth="1"/>
    <col min="2" max="2" width="78.25" customWidth="1"/>
    <col min="3" max="3" width="13.125" customWidth="1"/>
    <col min="4" max="4" width="14.375" customWidth="1"/>
    <col min="5" max="5" width="10.625" customWidth="1"/>
    <col min="6" max="6" width="56.25" customWidth="1"/>
    <col min="7" max="26" width="10.625" customWidth="1"/>
  </cols>
  <sheetData>
    <row r="1" spans="2:7" ht="16.5" customHeight="1" x14ac:dyDescent="0.3"/>
    <row r="2" spans="2:7" ht="16.5" customHeight="1" x14ac:dyDescent="0.3">
      <c r="B2" s="8" t="s">
        <v>37</v>
      </c>
      <c r="C2" s="8" t="s">
        <v>38</v>
      </c>
      <c r="D2" s="8" t="s">
        <v>39</v>
      </c>
      <c r="E2" s="8" t="s">
        <v>40</v>
      </c>
      <c r="F2" s="8" t="s">
        <v>41</v>
      </c>
      <c r="G2" s="8" t="s">
        <v>42</v>
      </c>
    </row>
    <row r="3" spans="2:7" ht="90.75" customHeight="1" x14ac:dyDescent="0.3"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8">
        <v>1</v>
      </c>
    </row>
    <row r="4" spans="2:7" ht="105.75" customHeight="1" x14ac:dyDescent="0.3">
      <c r="B4" s="10" t="s">
        <v>62</v>
      </c>
      <c r="C4" s="10" t="s">
        <v>53</v>
      </c>
      <c r="D4" s="10" t="s">
        <v>63</v>
      </c>
      <c r="E4" s="10" t="s">
        <v>64</v>
      </c>
      <c r="F4" s="10" t="s">
        <v>65</v>
      </c>
      <c r="G4" s="18">
        <v>1</v>
      </c>
    </row>
    <row r="5" spans="2:7" ht="91.5" customHeight="1" x14ac:dyDescent="0.3">
      <c r="B5" s="10" t="s">
        <v>72</v>
      </c>
      <c r="C5" s="10" t="s">
        <v>53</v>
      </c>
      <c r="D5" s="10" t="s">
        <v>71</v>
      </c>
      <c r="E5" s="10" t="s">
        <v>175</v>
      </c>
      <c r="F5" s="10" t="s">
        <v>74</v>
      </c>
      <c r="G5" s="18">
        <v>1</v>
      </c>
    </row>
    <row r="6" spans="2:7" ht="105" customHeight="1" x14ac:dyDescent="0.3">
      <c r="B6" s="10" t="s">
        <v>81</v>
      </c>
      <c r="C6" s="10" t="s">
        <v>53</v>
      </c>
      <c r="D6" s="10" t="s">
        <v>82</v>
      </c>
      <c r="E6" s="10" t="s">
        <v>55</v>
      </c>
      <c r="F6" s="10" t="s">
        <v>83</v>
      </c>
      <c r="G6" s="10" t="s">
        <v>84</v>
      </c>
    </row>
    <row r="7" spans="2:7" ht="89.25" customHeight="1" x14ac:dyDescent="0.3">
      <c r="B7" s="10" t="s">
        <v>90</v>
      </c>
      <c r="C7" s="10" t="s">
        <v>53</v>
      </c>
      <c r="D7" s="10" t="s">
        <v>91</v>
      </c>
      <c r="E7" s="10" t="s">
        <v>175</v>
      </c>
      <c r="F7" s="10" t="s">
        <v>92</v>
      </c>
      <c r="G7" s="18">
        <v>1</v>
      </c>
    </row>
    <row r="8" spans="2:7" ht="16.5" customHeight="1" x14ac:dyDescent="0.3">
      <c r="B8" s="90" t="s">
        <v>100</v>
      </c>
      <c r="C8" s="90" t="s">
        <v>53</v>
      </c>
      <c r="D8" s="90" t="s">
        <v>101</v>
      </c>
      <c r="E8" s="90" t="s">
        <v>219</v>
      </c>
      <c r="F8" s="90" t="s">
        <v>103</v>
      </c>
      <c r="G8" s="91">
        <v>1</v>
      </c>
    </row>
    <row r="9" spans="2:7" ht="43.5" customHeight="1" x14ac:dyDescent="0.3">
      <c r="B9" s="87"/>
      <c r="C9" s="87"/>
      <c r="D9" s="87"/>
      <c r="E9" s="87"/>
      <c r="F9" s="87"/>
      <c r="G9" s="87"/>
    </row>
    <row r="10" spans="2:7" ht="16.5" customHeight="1" x14ac:dyDescent="0.3">
      <c r="B10" s="10" t="s">
        <v>111</v>
      </c>
      <c r="C10" s="10" t="s">
        <v>53</v>
      </c>
      <c r="D10" s="10" t="s">
        <v>112</v>
      </c>
      <c r="E10" s="10" t="s">
        <v>219</v>
      </c>
      <c r="F10" s="26" t="s">
        <v>103</v>
      </c>
      <c r="G10" s="18">
        <v>1</v>
      </c>
    </row>
    <row r="11" spans="2:7" ht="16.5" customHeight="1" x14ac:dyDescent="0.3">
      <c r="B11" s="90" t="s">
        <v>120</v>
      </c>
      <c r="C11" s="90" t="s">
        <v>173</v>
      </c>
      <c r="D11" s="90" t="s">
        <v>258</v>
      </c>
      <c r="E11" s="90" t="s">
        <v>189</v>
      </c>
      <c r="F11" s="90" t="s">
        <v>124</v>
      </c>
      <c r="G11" s="90"/>
    </row>
    <row r="12" spans="2:7" ht="16.5" customHeight="1" x14ac:dyDescent="0.3">
      <c r="B12" s="86"/>
      <c r="C12" s="86"/>
      <c r="D12" s="86"/>
      <c r="E12" s="86"/>
      <c r="F12" s="86"/>
      <c r="G12" s="86"/>
    </row>
    <row r="13" spans="2:7" ht="16.5" customHeight="1" x14ac:dyDescent="0.3">
      <c r="B13" s="87"/>
      <c r="C13" s="87"/>
      <c r="D13" s="87"/>
      <c r="E13" s="87"/>
      <c r="F13" s="87"/>
      <c r="G13" s="87"/>
    </row>
    <row r="14" spans="2:7" ht="16.5" customHeight="1" x14ac:dyDescent="0.3">
      <c r="B14" s="90" t="s">
        <v>133</v>
      </c>
      <c r="C14" s="90" t="s">
        <v>53</v>
      </c>
      <c r="D14" s="90" t="s">
        <v>134</v>
      </c>
      <c r="E14" s="90" t="s">
        <v>189</v>
      </c>
      <c r="F14" s="90" t="s">
        <v>135</v>
      </c>
      <c r="G14" s="90"/>
    </row>
    <row r="15" spans="2:7" ht="16.5" customHeight="1" x14ac:dyDescent="0.3">
      <c r="B15" s="86"/>
      <c r="C15" s="86"/>
      <c r="D15" s="86"/>
      <c r="E15" s="86"/>
      <c r="F15" s="86"/>
      <c r="G15" s="86"/>
    </row>
    <row r="16" spans="2:7" ht="16.5" customHeight="1" x14ac:dyDescent="0.3">
      <c r="B16" s="86"/>
      <c r="C16" s="86"/>
      <c r="D16" s="86"/>
      <c r="E16" s="86"/>
      <c r="F16" s="86"/>
      <c r="G16" s="86"/>
    </row>
    <row r="17" spans="2:7" ht="16.5" customHeight="1" x14ac:dyDescent="0.3">
      <c r="B17" s="87"/>
      <c r="C17" s="87"/>
      <c r="D17" s="87"/>
      <c r="E17" s="87"/>
      <c r="F17" s="87"/>
      <c r="G17" s="87"/>
    </row>
    <row r="18" spans="2:7" ht="92.25" customHeight="1" x14ac:dyDescent="0.3">
      <c r="B18" s="90" t="s">
        <v>172</v>
      </c>
      <c r="C18" s="90" t="s">
        <v>173</v>
      </c>
      <c r="D18" s="10" t="s">
        <v>174</v>
      </c>
      <c r="E18" s="10" t="s">
        <v>175</v>
      </c>
      <c r="F18" s="10" t="s">
        <v>176</v>
      </c>
      <c r="G18" s="18">
        <v>1</v>
      </c>
    </row>
    <row r="19" spans="2:7" ht="118.5" customHeight="1" x14ac:dyDescent="0.3">
      <c r="B19" s="87"/>
      <c r="C19" s="87"/>
      <c r="D19" s="32" t="s">
        <v>177</v>
      </c>
      <c r="E19" s="10" t="s">
        <v>175</v>
      </c>
      <c r="F19" s="10" t="s">
        <v>178</v>
      </c>
      <c r="G19" s="18">
        <v>1</v>
      </c>
    </row>
    <row r="20" spans="2:7" ht="16.5" customHeight="1" x14ac:dyDescent="0.3">
      <c r="B20" s="90" t="s">
        <v>198</v>
      </c>
      <c r="C20" s="90" t="s">
        <v>199</v>
      </c>
      <c r="D20" s="10" t="s">
        <v>200</v>
      </c>
      <c r="E20" s="10" t="s">
        <v>175</v>
      </c>
      <c r="F20" s="10" t="s">
        <v>201</v>
      </c>
      <c r="G20" s="18">
        <v>1</v>
      </c>
    </row>
    <row r="21" spans="2:7" ht="81" customHeight="1" x14ac:dyDescent="0.3">
      <c r="B21" s="86"/>
      <c r="C21" s="86"/>
      <c r="D21" s="10" t="s">
        <v>203</v>
      </c>
      <c r="E21" s="10" t="s">
        <v>55</v>
      </c>
      <c r="F21" s="10" t="s">
        <v>204</v>
      </c>
      <c r="G21" s="18">
        <v>1</v>
      </c>
    </row>
    <row r="22" spans="2:7" ht="64.5" customHeight="1" x14ac:dyDescent="0.3">
      <c r="B22" s="87"/>
      <c r="C22" s="87"/>
      <c r="D22" s="10" t="s">
        <v>206</v>
      </c>
      <c r="E22" s="10" t="s">
        <v>189</v>
      </c>
      <c r="F22" s="10" t="s">
        <v>207</v>
      </c>
      <c r="G22" s="18">
        <v>1</v>
      </c>
    </row>
    <row r="23" spans="2:7" ht="16.5" customHeight="1" x14ac:dyDescent="0.3">
      <c r="B23" s="90" t="s">
        <v>216</v>
      </c>
      <c r="C23" s="90" t="s">
        <v>259</v>
      </c>
      <c r="D23" s="90" t="s">
        <v>218</v>
      </c>
      <c r="E23" s="26" t="s">
        <v>219</v>
      </c>
      <c r="F23" s="90" t="s">
        <v>260</v>
      </c>
      <c r="G23" s="91">
        <v>1</v>
      </c>
    </row>
    <row r="24" spans="2:7" ht="16.5" customHeight="1" x14ac:dyDescent="0.3">
      <c r="B24" s="86"/>
      <c r="C24" s="86"/>
      <c r="D24" s="86"/>
      <c r="E24" s="47"/>
      <c r="F24" s="86"/>
      <c r="G24" s="86"/>
    </row>
    <row r="25" spans="2:7" ht="16.5" customHeight="1" x14ac:dyDescent="0.3">
      <c r="B25" s="87"/>
      <c r="C25" s="87"/>
      <c r="D25" s="87"/>
      <c r="E25" s="48"/>
      <c r="F25" s="87"/>
      <c r="G25" s="87"/>
    </row>
    <row r="26" spans="2:7" ht="16.5" customHeight="1" x14ac:dyDescent="0.3">
      <c r="B26" s="90" t="s">
        <v>186</v>
      </c>
      <c r="C26" s="90" t="s">
        <v>187</v>
      </c>
      <c r="D26" s="90" t="s">
        <v>188</v>
      </c>
      <c r="E26" s="90" t="s">
        <v>189</v>
      </c>
      <c r="F26" s="90" t="s">
        <v>103</v>
      </c>
      <c r="G26" s="91">
        <v>1</v>
      </c>
    </row>
    <row r="27" spans="2:7" ht="16.5" customHeight="1" x14ac:dyDescent="0.3">
      <c r="B27" s="86"/>
      <c r="C27" s="86"/>
      <c r="D27" s="86"/>
      <c r="E27" s="86"/>
      <c r="F27" s="86"/>
      <c r="G27" s="86"/>
    </row>
    <row r="28" spans="2:7" ht="16.5" customHeight="1" x14ac:dyDescent="0.3">
      <c r="B28" s="86"/>
      <c r="C28" s="86"/>
      <c r="D28" s="86"/>
      <c r="E28" s="86"/>
      <c r="F28" s="86"/>
      <c r="G28" s="86"/>
    </row>
    <row r="29" spans="2:7" ht="28.5" customHeight="1" x14ac:dyDescent="0.3">
      <c r="B29" s="87"/>
      <c r="C29" s="87"/>
      <c r="D29" s="87"/>
      <c r="E29" s="87"/>
      <c r="F29" s="87"/>
      <c r="G29" s="87"/>
    </row>
    <row r="30" spans="2:7" ht="16.5" customHeight="1" x14ac:dyDescent="0.3">
      <c r="B30" s="90" t="s">
        <v>252</v>
      </c>
      <c r="C30" s="90" t="s">
        <v>253</v>
      </c>
      <c r="D30" s="90" t="s">
        <v>254</v>
      </c>
      <c r="E30" s="90" t="s">
        <v>219</v>
      </c>
      <c r="F30" s="90" t="s">
        <v>103</v>
      </c>
      <c r="G30" s="91">
        <v>1</v>
      </c>
    </row>
    <row r="31" spans="2:7" ht="16.5" customHeight="1" x14ac:dyDescent="0.3">
      <c r="B31" s="86"/>
      <c r="C31" s="86"/>
      <c r="D31" s="86"/>
      <c r="E31" s="86"/>
      <c r="F31" s="86"/>
      <c r="G31" s="86"/>
    </row>
    <row r="32" spans="2:7" ht="38.25" customHeight="1" x14ac:dyDescent="0.3">
      <c r="B32" s="87"/>
      <c r="C32" s="87"/>
      <c r="D32" s="87"/>
      <c r="E32" s="87"/>
      <c r="F32" s="87"/>
      <c r="G32" s="87"/>
    </row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</sheetData>
  <mergeCells count="39">
    <mergeCell ref="G30:G32"/>
    <mergeCell ref="B14:B17"/>
    <mergeCell ref="B18:B19"/>
    <mergeCell ref="C18:C19"/>
    <mergeCell ref="B20:B22"/>
    <mergeCell ref="C20:C22"/>
    <mergeCell ref="B23:B25"/>
    <mergeCell ref="C23:C25"/>
    <mergeCell ref="B30:B32"/>
    <mergeCell ref="C30:C32"/>
    <mergeCell ref="D30:D32"/>
    <mergeCell ref="E30:E32"/>
    <mergeCell ref="F30:F32"/>
    <mergeCell ref="D23:D25"/>
    <mergeCell ref="F23:F25"/>
    <mergeCell ref="G23:G25"/>
    <mergeCell ref="B26:B29"/>
    <mergeCell ref="C26:C29"/>
    <mergeCell ref="D26:D29"/>
    <mergeCell ref="E26:E29"/>
    <mergeCell ref="F26:F29"/>
    <mergeCell ref="G26:G29"/>
    <mergeCell ref="C14:C17"/>
    <mergeCell ref="D14:D17"/>
    <mergeCell ref="E14:E17"/>
    <mergeCell ref="F14:F17"/>
    <mergeCell ref="G14:G17"/>
    <mergeCell ref="G8:G9"/>
    <mergeCell ref="B11:B13"/>
    <mergeCell ref="G11:G13"/>
    <mergeCell ref="C11:C13"/>
    <mergeCell ref="D11:D13"/>
    <mergeCell ref="E11:E13"/>
    <mergeCell ref="F11:F13"/>
    <mergeCell ref="B8:B9"/>
    <mergeCell ref="C8:C9"/>
    <mergeCell ref="D8:D9"/>
    <mergeCell ref="E8:E9"/>
    <mergeCell ref="F8:F9"/>
  </mergeCells>
  <pageMargins left="0.25" right="0.25" top="0.75" bottom="0.75" header="0" footer="0"/>
  <pageSetup scale="42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workbookViewId="0"/>
  </sheetViews>
  <sheetFormatPr baseColWidth="10" defaultColWidth="12.625" defaultRowHeight="15" customHeight="1" x14ac:dyDescent="0.3"/>
  <cols>
    <col min="1" max="8" width="10.625" customWidth="1"/>
    <col min="9" max="9" width="9.25" customWidth="1"/>
    <col min="10" max="10" width="86.75" customWidth="1"/>
    <col min="11" max="11" width="28.375" customWidth="1"/>
    <col min="12" max="26" width="10.625" customWidth="1"/>
  </cols>
  <sheetData>
    <row r="1" spans="2:11" ht="16.5" customHeight="1" x14ac:dyDescent="0.3"/>
    <row r="2" spans="2:11" ht="16.5" customHeight="1" x14ac:dyDescent="0.3">
      <c r="D2" s="3" t="s">
        <v>261</v>
      </c>
      <c r="E2" s="3" t="s">
        <v>9</v>
      </c>
      <c r="F2" s="3" t="s">
        <v>14</v>
      </c>
    </row>
    <row r="3" spans="2:11" ht="16.5" customHeight="1" x14ac:dyDescent="0.3">
      <c r="C3" s="3" t="s">
        <v>32</v>
      </c>
      <c r="D3" s="3">
        <v>3</v>
      </c>
      <c r="E3" s="3">
        <v>2</v>
      </c>
      <c r="F3" s="3">
        <v>1</v>
      </c>
    </row>
    <row r="4" spans="2:11" ht="16.5" customHeight="1" x14ac:dyDescent="0.3">
      <c r="B4" s="3" t="s">
        <v>4</v>
      </c>
      <c r="C4" s="3">
        <v>5</v>
      </c>
      <c r="D4" s="3" t="str">
        <f t="shared" ref="D4:F4" si="0">CONCATENATE($C4,D$3)</f>
        <v>53</v>
      </c>
      <c r="E4" s="3" t="str">
        <f t="shared" si="0"/>
        <v>52</v>
      </c>
      <c r="F4" s="3" t="str">
        <f t="shared" si="0"/>
        <v>51</v>
      </c>
    </row>
    <row r="5" spans="2:11" ht="16.5" customHeight="1" x14ac:dyDescent="0.3">
      <c r="B5" s="3" t="s">
        <v>8</v>
      </c>
      <c r="C5" s="3">
        <v>4</v>
      </c>
      <c r="D5" s="3" t="str">
        <f t="shared" ref="D5:F5" si="1">CONCATENATE($C5,D$3)</f>
        <v>43</v>
      </c>
      <c r="E5" s="3" t="str">
        <f t="shared" si="1"/>
        <v>42</v>
      </c>
      <c r="F5" s="3" t="str">
        <f t="shared" si="1"/>
        <v>41</v>
      </c>
    </row>
    <row r="6" spans="2:11" ht="16.5" customHeight="1" x14ac:dyDescent="0.3">
      <c r="B6" s="3" t="s">
        <v>13</v>
      </c>
      <c r="C6" s="3">
        <v>3</v>
      </c>
      <c r="D6" s="3" t="str">
        <f t="shared" ref="D6:F6" si="2">CONCATENATE($C6,D$3)</f>
        <v>33</v>
      </c>
      <c r="E6" s="3" t="str">
        <f t="shared" si="2"/>
        <v>32</v>
      </c>
      <c r="F6" s="3" t="str">
        <f t="shared" si="2"/>
        <v>31</v>
      </c>
    </row>
    <row r="7" spans="2:11" ht="16.5" customHeight="1" x14ac:dyDescent="0.3">
      <c r="B7" s="3" t="s">
        <v>23</v>
      </c>
      <c r="C7" s="1">
        <v>2</v>
      </c>
      <c r="D7" s="3" t="str">
        <f t="shared" ref="D7:F7" si="3">CONCATENATE($C7,D$3)</f>
        <v>23</v>
      </c>
      <c r="E7" s="3" t="str">
        <f t="shared" si="3"/>
        <v>22</v>
      </c>
      <c r="F7" s="3" t="str">
        <f t="shared" si="3"/>
        <v>21</v>
      </c>
    </row>
    <row r="8" spans="2:11" ht="16.5" customHeight="1" x14ac:dyDescent="0.3">
      <c r="B8" s="3" t="s">
        <v>28</v>
      </c>
      <c r="C8" s="1">
        <v>1</v>
      </c>
      <c r="D8" s="3" t="str">
        <f t="shared" ref="D8:F8" si="4">CONCATENATE($C8,D$3)</f>
        <v>13</v>
      </c>
      <c r="E8" s="3" t="str">
        <f t="shared" si="4"/>
        <v>12</v>
      </c>
      <c r="F8" s="3" t="str">
        <f t="shared" si="4"/>
        <v>11</v>
      </c>
    </row>
    <row r="9" spans="2:11" ht="16.5" customHeight="1" x14ac:dyDescent="0.3">
      <c r="I9" s="118" t="s">
        <v>262</v>
      </c>
      <c r="J9" s="102"/>
      <c r="K9" s="103"/>
    </row>
    <row r="10" spans="2:11" ht="16.5" customHeight="1" x14ac:dyDescent="0.3">
      <c r="I10" s="49" t="s">
        <v>263</v>
      </c>
      <c r="J10" s="50" t="s">
        <v>264</v>
      </c>
      <c r="K10" s="49" t="s">
        <v>265</v>
      </c>
    </row>
    <row r="11" spans="2:11" ht="16.5" customHeight="1" x14ac:dyDescent="0.3">
      <c r="I11" s="51" t="str">
        <f>F8</f>
        <v>11</v>
      </c>
      <c r="J11" s="52" t="s">
        <v>266</v>
      </c>
      <c r="K11" s="51" t="s">
        <v>267</v>
      </c>
    </row>
    <row r="12" spans="2:11" ht="16.5" customHeight="1" x14ac:dyDescent="0.3">
      <c r="I12" s="51" t="str">
        <f>+E8</f>
        <v>12</v>
      </c>
      <c r="J12" s="52" t="s">
        <v>266</v>
      </c>
      <c r="K12" s="51" t="s">
        <v>267</v>
      </c>
    </row>
    <row r="13" spans="2:11" ht="16.5" customHeight="1" x14ac:dyDescent="0.3">
      <c r="I13" s="51" t="str">
        <f>+D8</f>
        <v>13</v>
      </c>
      <c r="J13" s="52" t="s">
        <v>266</v>
      </c>
      <c r="K13" s="51" t="s">
        <v>267</v>
      </c>
    </row>
    <row r="14" spans="2:11" ht="16.5" customHeight="1" x14ac:dyDescent="0.3">
      <c r="B14" s="51"/>
      <c r="I14" s="51" t="str">
        <f>+F7</f>
        <v>21</v>
      </c>
      <c r="J14" s="52" t="s">
        <v>266</v>
      </c>
      <c r="K14" s="51" t="s">
        <v>267</v>
      </c>
    </row>
    <row r="15" spans="2:11" ht="16.5" customHeight="1" x14ac:dyDescent="0.3">
      <c r="B15" s="51"/>
      <c r="I15" s="51" t="str">
        <f>+E7</f>
        <v>22</v>
      </c>
      <c r="J15" s="52" t="s">
        <v>268</v>
      </c>
      <c r="K15" s="51" t="s">
        <v>269</v>
      </c>
    </row>
    <row r="16" spans="2:11" ht="16.5" customHeight="1" x14ac:dyDescent="0.3">
      <c r="B16" s="51"/>
      <c r="I16" s="51" t="str">
        <f>+D7</f>
        <v>23</v>
      </c>
      <c r="J16" s="52" t="s">
        <v>268</v>
      </c>
      <c r="K16" s="51" t="s">
        <v>269</v>
      </c>
    </row>
    <row r="17" spans="2:11" ht="16.5" customHeight="1" x14ac:dyDescent="0.3">
      <c r="B17" s="51"/>
      <c r="I17" s="51" t="str">
        <f>+F6</f>
        <v>31</v>
      </c>
      <c r="J17" s="52" t="s">
        <v>268</v>
      </c>
      <c r="K17" s="51" t="s">
        <v>269</v>
      </c>
    </row>
    <row r="18" spans="2:11" ht="16.5" customHeight="1" x14ac:dyDescent="0.3">
      <c r="I18" s="51" t="str">
        <f>+E6</f>
        <v>32</v>
      </c>
      <c r="J18" s="52" t="s">
        <v>270</v>
      </c>
      <c r="K18" s="51" t="s">
        <v>271</v>
      </c>
    </row>
    <row r="19" spans="2:11" ht="16.5" customHeight="1" x14ac:dyDescent="0.3">
      <c r="I19" s="51" t="str">
        <f>+D6</f>
        <v>33</v>
      </c>
      <c r="J19" s="52" t="s">
        <v>270</v>
      </c>
      <c r="K19" s="51" t="s">
        <v>271</v>
      </c>
    </row>
    <row r="20" spans="2:11" ht="16.5" customHeight="1" x14ac:dyDescent="0.3">
      <c r="I20" s="51" t="str">
        <f>+F5</f>
        <v>41</v>
      </c>
      <c r="J20" s="52" t="s">
        <v>270</v>
      </c>
      <c r="K20" s="51" t="s">
        <v>271</v>
      </c>
    </row>
    <row r="21" spans="2:11" ht="16.5" customHeight="1" x14ac:dyDescent="0.3">
      <c r="I21" s="51" t="str">
        <f>+E5</f>
        <v>42</v>
      </c>
      <c r="J21" s="52" t="s">
        <v>272</v>
      </c>
      <c r="K21" s="51" t="s">
        <v>273</v>
      </c>
    </row>
    <row r="22" spans="2:11" ht="16.5" customHeight="1" x14ac:dyDescent="0.3">
      <c r="I22" s="51" t="str">
        <f>+D5</f>
        <v>43</v>
      </c>
      <c r="J22" s="52" t="s">
        <v>272</v>
      </c>
      <c r="K22" s="51" t="s">
        <v>273</v>
      </c>
    </row>
    <row r="23" spans="2:11" ht="16.5" customHeight="1" x14ac:dyDescent="0.3">
      <c r="I23" s="51" t="str">
        <f>+F4</f>
        <v>51</v>
      </c>
      <c r="J23" s="52" t="s">
        <v>272</v>
      </c>
      <c r="K23" s="51" t="s">
        <v>273</v>
      </c>
    </row>
    <row r="24" spans="2:11" ht="16.5" customHeight="1" x14ac:dyDescent="0.3">
      <c r="I24" s="51" t="str">
        <f>+E4</f>
        <v>52</v>
      </c>
      <c r="J24" s="52" t="s">
        <v>272</v>
      </c>
      <c r="K24" s="51" t="s">
        <v>273</v>
      </c>
    </row>
    <row r="25" spans="2:11" ht="16.5" customHeight="1" x14ac:dyDescent="0.3">
      <c r="I25" s="51" t="str">
        <f>+D4</f>
        <v>53</v>
      </c>
      <c r="J25" s="52" t="s">
        <v>272</v>
      </c>
      <c r="K25" s="51" t="s">
        <v>273</v>
      </c>
    </row>
    <row r="26" spans="2:11" ht="16.5" customHeight="1" x14ac:dyDescent="0.3"/>
    <row r="27" spans="2:11" ht="16.5" customHeight="1" x14ac:dyDescent="0.3"/>
    <row r="28" spans="2:11" ht="16.5" customHeight="1" x14ac:dyDescent="0.3"/>
    <row r="29" spans="2:11" ht="16.5" customHeight="1" x14ac:dyDescent="0.3"/>
    <row r="30" spans="2:11" ht="16.5" customHeight="1" x14ac:dyDescent="0.3"/>
    <row r="31" spans="2:11" ht="16.5" customHeight="1" x14ac:dyDescent="0.3"/>
    <row r="32" spans="2:11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</sheetData>
  <mergeCells count="1">
    <mergeCell ref="I9:K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3"/>
  <cols>
    <col min="1" max="1" width="5.375" customWidth="1"/>
    <col min="2" max="2" width="27.625" customWidth="1"/>
    <col min="3" max="38" width="10.25" customWidth="1"/>
    <col min="39" max="39" width="9.25" customWidth="1"/>
    <col min="40" max="40" width="9.875" customWidth="1"/>
    <col min="41" max="41" width="20.75" customWidth="1"/>
    <col min="42" max="44" width="17.125" customWidth="1"/>
    <col min="45" max="45" width="27.625" customWidth="1"/>
    <col min="46" max="46" width="10.25" customWidth="1"/>
    <col min="47" max="47" width="13.25" customWidth="1"/>
    <col min="48" max="48" width="76.25" customWidth="1"/>
    <col min="49" max="49" width="27.625" customWidth="1"/>
    <col min="50" max="50" width="10.25" customWidth="1"/>
  </cols>
  <sheetData>
    <row r="1" spans="1:50" ht="16.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</row>
    <row r="2" spans="1:50" ht="31.5" customHeight="1" x14ac:dyDescent="0.3">
      <c r="A2" s="53"/>
      <c r="B2" s="121" t="s">
        <v>274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3"/>
      <c r="AT2" s="53"/>
      <c r="AU2" s="122" t="s">
        <v>275</v>
      </c>
      <c r="AV2" s="102"/>
      <c r="AW2" s="103"/>
      <c r="AX2" s="53"/>
    </row>
    <row r="3" spans="1:50" ht="16.5" customHeight="1" x14ac:dyDescent="0.3">
      <c r="A3" s="53"/>
      <c r="B3" s="54" t="s">
        <v>276</v>
      </c>
      <c r="C3" s="120">
        <v>1</v>
      </c>
      <c r="D3" s="103"/>
      <c r="E3" s="120">
        <v>2</v>
      </c>
      <c r="F3" s="103"/>
      <c r="G3" s="120">
        <v>3</v>
      </c>
      <c r="H3" s="103"/>
      <c r="I3" s="120">
        <v>4</v>
      </c>
      <c r="J3" s="103"/>
      <c r="K3" s="120">
        <v>5</v>
      </c>
      <c r="L3" s="103"/>
      <c r="M3" s="120">
        <v>6</v>
      </c>
      <c r="N3" s="103"/>
      <c r="O3" s="120">
        <v>7</v>
      </c>
      <c r="P3" s="103"/>
      <c r="Q3" s="120">
        <v>8</v>
      </c>
      <c r="R3" s="103"/>
      <c r="S3" s="120">
        <v>9</v>
      </c>
      <c r="T3" s="103"/>
      <c r="U3" s="120">
        <v>10</v>
      </c>
      <c r="V3" s="103"/>
      <c r="W3" s="120">
        <v>11</v>
      </c>
      <c r="X3" s="103"/>
      <c r="Y3" s="120">
        <v>12</v>
      </c>
      <c r="Z3" s="103"/>
      <c r="AA3" s="120">
        <v>13</v>
      </c>
      <c r="AB3" s="103"/>
      <c r="AC3" s="120">
        <v>14</v>
      </c>
      <c r="AD3" s="103"/>
      <c r="AE3" s="120">
        <v>15</v>
      </c>
      <c r="AF3" s="103"/>
      <c r="AG3" s="120">
        <v>16</v>
      </c>
      <c r="AH3" s="103"/>
      <c r="AI3" s="120">
        <v>17</v>
      </c>
      <c r="AJ3" s="103"/>
      <c r="AK3" s="120">
        <v>18</v>
      </c>
      <c r="AL3" s="103"/>
      <c r="AM3" s="125" t="s">
        <v>277</v>
      </c>
      <c r="AN3" s="125" t="s">
        <v>278</v>
      </c>
      <c r="AO3" s="123" t="s">
        <v>279</v>
      </c>
      <c r="AP3" s="123" t="s">
        <v>280</v>
      </c>
      <c r="AQ3" s="123" t="s">
        <v>281</v>
      </c>
      <c r="AR3" s="123" t="s">
        <v>282</v>
      </c>
      <c r="AS3" s="125" t="s">
        <v>265</v>
      </c>
      <c r="AT3" s="53"/>
      <c r="AU3" s="55" t="s">
        <v>283</v>
      </c>
      <c r="AV3" s="55" t="s">
        <v>284</v>
      </c>
      <c r="AW3" s="55" t="s">
        <v>285</v>
      </c>
      <c r="AX3" s="53"/>
    </row>
    <row r="4" spans="1:50" ht="82.5" customHeight="1" x14ac:dyDescent="0.3">
      <c r="A4" s="53"/>
      <c r="B4" s="56" t="s">
        <v>286</v>
      </c>
      <c r="C4" s="119" t="s">
        <v>287</v>
      </c>
      <c r="D4" s="103"/>
      <c r="E4" s="119" t="s">
        <v>288</v>
      </c>
      <c r="F4" s="103"/>
      <c r="G4" s="119" t="s">
        <v>289</v>
      </c>
      <c r="H4" s="103"/>
      <c r="I4" s="119" t="s">
        <v>290</v>
      </c>
      <c r="J4" s="103"/>
      <c r="K4" s="119" t="s">
        <v>291</v>
      </c>
      <c r="L4" s="103"/>
      <c r="M4" s="119" t="s">
        <v>292</v>
      </c>
      <c r="N4" s="103"/>
      <c r="O4" s="119" t="s">
        <v>293</v>
      </c>
      <c r="P4" s="103"/>
      <c r="Q4" s="119" t="s">
        <v>294</v>
      </c>
      <c r="R4" s="103"/>
      <c r="S4" s="119" t="s">
        <v>295</v>
      </c>
      <c r="T4" s="103"/>
      <c r="U4" s="119" t="s">
        <v>296</v>
      </c>
      <c r="V4" s="103"/>
      <c r="W4" s="119" t="s">
        <v>297</v>
      </c>
      <c r="X4" s="103"/>
      <c r="Y4" s="119" t="s">
        <v>298</v>
      </c>
      <c r="Z4" s="103"/>
      <c r="AA4" s="119" t="s">
        <v>299</v>
      </c>
      <c r="AB4" s="103"/>
      <c r="AC4" s="119" t="s">
        <v>300</v>
      </c>
      <c r="AD4" s="103"/>
      <c r="AE4" s="119" t="s">
        <v>301</v>
      </c>
      <c r="AF4" s="103"/>
      <c r="AG4" s="119" t="s">
        <v>302</v>
      </c>
      <c r="AH4" s="103"/>
      <c r="AI4" s="119" t="s">
        <v>303</v>
      </c>
      <c r="AJ4" s="103"/>
      <c r="AK4" s="119" t="s">
        <v>304</v>
      </c>
      <c r="AL4" s="103"/>
      <c r="AM4" s="124"/>
      <c r="AN4" s="124"/>
      <c r="AO4" s="124"/>
      <c r="AP4" s="124"/>
      <c r="AQ4" s="124"/>
      <c r="AR4" s="124"/>
      <c r="AS4" s="124"/>
      <c r="AT4" s="53"/>
      <c r="AU4" s="57" t="s">
        <v>14</v>
      </c>
      <c r="AV4" s="52" t="s">
        <v>305</v>
      </c>
      <c r="AW4" s="58" t="s">
        <v>306</v>
      </c>
      <c r="AX4" s="53"/>
    </row>
    <row r="5" spans="1:50" ht="16.5" customHeight="1" x14ac:dyDescent="0.3">
      <c r="A5" s="53"/>
      <c r="B5" s="56" t="s">
        <v>307</v>
      </c>
      <c r="C5" s="54" t="s">
        <v>308</v>
      </c>
      <c r="D5" s="54" t="s">
        <v>309</v>
      </c>
      <c r="E5" s="54" t="s">
        <v>308</v>
      </c>
      <c r="F5" s="54" t="s">
        <v>309</v>
      </c>
      <c r="G5" s="54" t="s">
        <v>308</v>
      </c>
      <c r="H5" s="54" t="s">
        <v>309</v>
      </c>
      <c r="I5" s="54" t="s">
        <v>308</v>
      </c>
      <c r="J5" s="54" t="s">
        <v>309</v>
      </c>
      <c r="K5" s="54" t="s">
        <v>308</v>
      </c>
      <c r="L5" s="54" t="s">
        <v>309</v>
      </c>
      <c r="M5" s="54" t="s">
        <v>308</v>
      </c>
      <c r="N5" s="54" t="s">
        <v>309</v>
      </c>
      <c r="O5" s="54" t="s">
        <v>308</v>
      </c>
      <c r="P5" s="54" t="s">
        <v>309</v>
      </c>
      <c r="Q5" s="54" t="s">
        <v>308</v>
      </c>
      <c r="R5" s="54" t="s">
        <v>309</v>
      </c>
      <c r="S5" s="54" t="s">
        <v>308</v>
      </c>
      <c r="T5" s="54" t="s">
        <v>309</v>
      </c>
      <c r="U5" s="54" t="s">
        <v>308</v>
      </c>
      <c r="V5" s="54" t="s">
        <v>309</v>
      </c>
      <c r="W5" s="54" t="s">
        <v>308</v>
      </c>
      <c r="X5" s="54" t="s">
        <v>309</v>
      </c>
      <c r="Y5" s="54" t="s">
        <v>308</v>
      </c>
      <c r="Z5" s="54" t="s">
        <v>309</v>
      </c>
      <c r="AA5" s="54" t="s">
        <v>308</v>
      </c>
      <c r="AB5" s="54" t="s">
        <v>309</v>
      </c>
      <c r="AC5" s="54" t="s">
        <v>308</v>
      </c>
      <c r="AD5" s="54" t="s">
        <v>309</v>
      </c>
      <c r="AE5" s="54" t="s">
        <v>308</v>
      </c>
      <c r="AF5" s="54" t="s">
        <v>309</v>
      </c>
      <c r="AG5" s="54" t="s">
        <v>308</v>
      </c>
      <c r="AH5" s="54" t="s">
        <v>309</v>
      </c>
      <c r="AI5" s="54" t="s">
        <v>308</v>
      </c>
      <c r="AJ5" s="54" t="s">
        <v>309</v>
      </c>
      <c r="AK5" s="54" t="s">
        <v>308</v>
      </c>
      <c r="AL5" s="54" t="s">
        <v>309</v>
      </c>
      <c r="AM5" s="105"/>
      <c r="AN5" s="105"/>
      <c r="AO5" s="105"/>
      <c r="AP5" s="105"/>
      <c r="AQ5" s="105"/>
      <c r="AR5" s="105"/>
      <c r="AS5" s="105"/>
      <c r="AT5" s="53"/>
      <c r="AU5" s="57" t="s">
        <v>9</v>
      </c>
      <c r="AV5" s="52" t="s">
        <v>310</v>
      </c>
      <c r="AW5" s="58" t="s">
        <v>311</v>
      </c>
      <c r="AX5" s="53"/>
    </row>
    <row r="6" spans="1:50" ht="53.25" customHeight="1" x14ac:dyDescent="0.3">
      <c r="A6" s="53"/>
      <c r="B6" s="51" t="str">
        <f>+'MAPA RIESGOS CORRUPCIÓN'!H9</f>
        <v xml:space="preserve">Apropiación de recursos por parte del contratista 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>
        <f t="shared" ref="AM6:AM22" si="0">+COUNTIFS($C$5:$AL$5,"SI",$C6:$AL6,"X")</f>
        <v>0</v>
      </c>
      <c r="AN6" s="58">
        <f t="shared" ref="AN6:AN22" si="1">+COUNTIFS($C$5:$AL$5,"NO",$C6:$AL6,"X")</f>
        <v>0</v>
      </c>
      <c r="AO6" s="58" t="str">
        <f t="shared" ref="AO6:AO22" si="2">+IF(AM6&lt;=5,"MODERADO",IF(AND(AM6&gt;5,AM6&lt;11),"MAYOR",IF(AM6&gt;=11,"CATASTRÓFICO")))</f>
        <v>MODERADO</v>
      </c>
      <c r="AP6" s="58">
        <f t="shared" ref="AP6:AP22" si="3">+IF(AO6="MODERADO",5,IF(AO6="MAYOR",10,IF(AO6="CATASTRÓFICO",20)))</f>
        <v>5</v>
      </c>
      <c r="AQ6" s="58" t="e">
        <f>+VLOOKUP(B6,'MAPA RIESGOS CORRUPCIÓN'!D5:AE44,10,FALSE)</f>
        <v>#N/A</v>
      </c>
      <c r="AR6" s="58" t="e">
        <f t="shared" ref="AR6:AR22" si="4">+AQ6*AP6</f>
        <v>#N/A</v>
      </c>
      <c r="AS6" s="58" t="e">
        <f t="shared" ref="AS6:AS22" si="5">+VLOOKUP(AR6,$AU$10:$AW$20,3,FALSE)</f>
        <v>#N/A</v>
      </c>
      <c r="AT6" s="53"/>
      <c r="AU6" s="57" t="s">
        <v>5</v>
      </c>
      <c r="AV6" s="52" t="s">
        <v>312</v>
      </c>
      <c r="AW6" s="58" t="s">
        <v>313</v>
      </c>
      <c r="AX6" s="53"/>
    </row>
    <row r="7" spans="1:50" ht="66" customHeight="1" x14ac:dyDescent="0.3">
      <c r="A7" s="53"/>
      <c r="B7" s="51" t="str">
        <f>+'MAPA RIESGOS CORRUPCIÓN'!H10</f>
        <v>Malversación de recursos de los contratos, por parte de supervisores o delegados para contratar.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>
        <f t="shared" si="0"/>
        <v>0</v>
      </c>
      <c r="AN7" s="58">
        <f t="shared" si="1"/>
        <v>0</v>
      </c>
      <c r="AO7" s="58" t="str">
        <f t="shared" si="2"/>
        <v>MODERADO</v>
      </c>
      <c r="AP7" s="58">
        <f t="shared" si="3"/>
        <v>5</v>
      </c>
      <c r="AQ7" s="58" t="e">
        <f>+VLOOKUP(B7,'MAPA RIESGOS CORRUPCIÓN'!D6:AE44,10,FALSE)</f>
        <v>#N/A</v>
      </c>
      <c r="AR7" s="58" t="e">
        <f t="shared" si="4"/>
        <v>#N/A</v>
      </c>
      <c r="AS7" s="58" t="e">
        <f t="shared" si="5"/>
        <v>#N/A</v>
      </c>
      <c r="AT7" s="53"/>
      <c r="AU7" s="53"/>
      <c r="AV7" s="53"/>
      <c r="AW7" s="53"/>
      <c r="AX7" s="53"/>
    </row>
    <row r="8" spans="1:50" ht="90" customHeight="1" x14ac:dyDescent="0.3">
      <c r="A8" s="53"/>
      <c r="B8" s="51" t="str">
        <f>+'MAPA RIESGOS CORRUPCIÓN'!H11</f>
        <v>Decisiones ajustadas a intereses particulares para realizar actividades no previstas como prioritarias o programadas.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>
        <f t="shared" si="0"/>
        <v>0</v>
      </c>
      <c r="AN8" s="58">
        <f t="shared" si="1"/>
        <v>0</v>
      </c>
      <c r="AO8" s="58" t="str">
        <f t="shared" si="2"/>
        <v>MODERADO</v>
      </c>
      <c r="AP8" s="58">
        <f t="shared" si="3"/>
        <v>5</v>
      </c>
      <c r="AQ8" s="58" t="e">
        <f>+VLOOKUP(B8,'MAPA RIESGOS CORRUPCIÓN'!D7:AE44,10,FALSE)</f>
        <v>#N/A</v>
      </c>
      <c r="AR8" s="58" t="e">
        <f t="shared" si="4"/>
        <v>#N/A</v>
      </c>
      <c r="AS8" s="58" t="e">
        <f t="shared" si="5"/>
        <v>#N/A</v>
      </c>
      <c r="AT8" s="53"/>
      <c r="AU8" s="126" t="s">
        <v>262</v>
      </c>
      <c r="AV8" s="102"/>
      <c r="AW8" s="103"/>
      <c r="AX8" s="53"/>
    </row>
    <row r="9" spans="1:50" ht="64.5" customHeight="1" x14ac:dyDescent="0.3">
      <c r="A9" s="53"/>
      <c r="B9" s="51" t="str">
        <f>+'MAPA RIESGOS CORRUPCIÓN'!H12</f>
        <v>Procedimientos adelantados fuera de la normatividad aplicable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>
        <f t="shared" si="0"/>
        <v>0</v>
      </c>
      <c r="AN9" s="58">
        <f t="shared" si="1"/>
        <v>0</v>
      </c>
      <c r="AO9" s="58" t="str">
        <f t="shared" si="2"/>
        <v>MODERADO</v>
      </c>
      <c r="AP9" s="58">
        <f t="shared" si="3"/>
        <v>5</v>
      </c>
      <c r="AQ9" s="58" t="e">
        <f>+VLOOKUP(B9,'MAPA RIESGOS CORRUPCIÓN'!D8:AE44,10,FALSE)</f>
        <v>#N/A</v>
      </c>
      <c r="AR9" s="58" t="e">
        <f t="shared" si="4"/>
        <v>#N/A</v>
      </c>
      <c r="AS9" s="58" t="e">
        <f t="shared" si="5"/>
        <v>#N/A</v>
      </c>
      <c r="AT9" s="53"/>
      <c r="AU9" s="55" t="s">
        <v>263</v>
      </c>
      <c r="AV9" s="59" t="s">
        <v>264</v>
      </c>
      <c r="AW9" s="55" t="s">
        <v>265</v>
      </c>
      <c r="AX9" s="53"/>
    </row>
    <row r="10" spans="1:50" ht="90" customHeight="1" x14ac:dyDescent="0.3">
      <c r="A10" s="53"/>
      <c r="B10" s="51" t="e">
        <f>+'MAPA RIESGOS CORRUPCIÓN'!#REF!</f>
        <v>#REF!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>
        <f t="shared" si="0"/>
        <v>0</v>
      </c>
      <c r="AN10" s="58">
        <f t="shared" si="1"/>
        <v>0</v>
      </c>
      <c r="AO10" s="58" t="str">
        <f t="shared" si="2"/>
        <v>MODERADO</v>
      </c>
      <c r="AP10" s="58">
        <f t="shared" si="3"/>
        <v>5</v>
      </c>
      <c r="AQ10" s="58" t="e">
        <f>+VLOOKUP(B10,'MAPA RIESGOS CORRUPCIÓN'!D9:AE44,10,FALSE)</f>
        <v>#REF!</v>
      </c>
      <c r="AR10" s="58" t="e">
        <f t="shared" si="4"/>
        <v>#REF!</v>
      </c>
      <c r="AS10" s="58" t="e">
        <f t="shared" si="5"/>
        <v>#REF!</v>
      </c>
      <c r="AT10" s="53"/>
      <c r="AU10" s="58">
        <v>5</v>
      </c>
      <c r="AV10" s="60" t="s">
        <v>266</v>
      </c>
      <c r="AW10" s="58" t="s">
        <v>267</v>
      </c>
      <c r="AX10" s="53"/>
    </row>
    <row r="11" spans="1:50" ht="69" customHeight="1" x14ac:dyDescent="0.3">
      <c r="A11" s="53"/>
      <c r="B11" s="51" t="str">
        <f>+'MAPA RIESGOS CORRUPCIÓN'!H13</f>
        <v>Adquisición de bienes y/o servicios en condiciones poco favorables para la compañía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>
        <f t="shared" si="0"/>
        <v>0</v>
      </c>
      <c r="AN11" s="58">
        <f t="shared" si="1"/>
        <v>0</v>
      </c>
      <c r="AO11" s="58" t="str">
        <f t="shared" si="2"/>
        <v>MODERADO</v>
      </c>
      <c r="AP11" s="58">
        <f t="shared" si="3"/>
        <v>5</v>
      </c>
      <c r="AQ11" s="58" t="e">
        <f>+VLOOKUP(B11,'MAPA RIESGOS CORRUPCIÓN'!D10:AE44,10,FALSE)</f>
        <v>#N/A</v>
      </c>
      <c r="AR11" s="58" t="e">
        <f t="shared" si="4"/>
        <v>#N/A</v>
      </c>
      <c r="AS11" s="58" t="e">
        <f t="shared" si="5"/>
        <v>#N/A</v>
      </c>
      <c r="AT11" s="53"/>
      <c r="AU11" s="58">
        <v>10</v>
      </c>
      <c r="AV11" s="60" t="s">
        <v>266</v>
      </c>
      <c r="AW11" s="58" t="s">
        <v>267</v>
      </c>
      <c r="AX11" s="53"/>
    </row>
    <row r="12" spans="1:50" ht="73.5" customHeight="1" x14ac:dyDescent="0.3">
      <c r="A12" s="53"/>
      <c r="B12" s="51" t="str">
        <f>+'MAPA RIESGOS CORRUPCIÓN'!H14</f>
        <v>Manipular la información financiera para afectar los ingresos o gastos de la compañía.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>
        <f t="shared" si="0"/>
        <v>0</v>
      </c>
      <c r="AN12" s="58">
        <f t="shared" si="1"/>
        <v>0</v>
      </c>
      <c r="AO12" s="58" t="str">
        <f t="shared" si="2"/>
        <v>MODERADO</v>
      </c>
      <c r="AP12" s="58">
        <f t="shared" si="3"/>
        <v>5</v>
      </c>
      <c r="AQ12" s="58" t="e">
        <f>+VLOOKUP(B12,'MAPA RIESGOS CORRUPCIÓN'!D11:AE44,10,FALSE)</f>
        <v>#N/A</v>
      </c>
      <c r="AR12" s="58" t="e">
        <f t="shared" si="4"/>
        <v>#N/A</v>
      </c>
      <c r="AS12" s="58" t="e">
        <f t="shared" si="5"/>
        <v>#N/A</v>
      </c>
      <c r="AT12" s="53"/>
      <c r="AU12" s="58">
        <v>15</v>
      </c>
      <c r="AV12" s="60" t="s">
        <v>268</v>
      </c>
      <c r="AW12" s="58" t="s">
        <v>269</v>
      </c>
      <c r="AX12" s="53"/>
    </row>
    <row r="13" spans="1:50" ht="45.75" customHeight="1" x14ac:dyDescent="0.3">
      <c r="A13" s="53"/>
      <c r="B13" s="51" t="str">
        <f>+'MAPA RIESGOS CORRUPCIÓN'!H16</f>
        <v>Cobro por trámite anticipado de pago de facturas no programadas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>
        <f t="shared" si="0"/>
        <v>0</v>
      </c>
      <c r="AN13" s="58">
        <f t="shared" si="1"/>
        <v>0</v>
      </c>
      <c r="AO13" s="58" t="str">
        <f t="shared" si="2"/>
        <v>MODERADO</v>
      </c>
      <c r="AP13" s="58">
        <f t="shared" si="3"/>
        <v>5</v>
      </c>
      <c r="AQ13" s="58" t="e">
        <f>+VLOOKUP(B13,'MAPA RIESGOS CORRUPCIÓN'!D12:AE45,10,FALSE)</f>
        <v>#N/A</v>
      </c>
      <c r="AR13" s="58" t="e">
        <f t="shared" si="4"/>
        <v>#N/A</v>
      </c>
      <c r="AS13" s="58" t="e">
        <f t="shared" si="5"/>
        <v>#N/A</v>
      </c>
      <c r="AT13" s="53"/>
      <c r="AU13" s="58">
        <v>20</v>
      </c>
      <c r="AV13" s="60" t="s">
        <v>268</v>
      </c>
      <c r="AW13" s="58" t="s">
        <v>269</v>
      </c>
      <c r="AX13" s="53"/>
    </row>
    <row r="14" spans="1:50" ht="16.5" customHeight="1" x14ac:dyDescent="0.3">
      <c r="A14" s="53"/>
      <c r="B14" s="51" t="str">
        <f>+'MAPA RIESGOS CORRUPCIÓN'!H17</f>
        <v>Divulgación de información confidencial y/o uso indebido en el manejo de los expedientes (hojas de vida, archivos, documentos entrantes y salientes)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>
        <f t="shared" si="0"/>
        <v>0</v>
      </c>
      <c r="AN14" s="58">
        <f t="shared" si="1"/>
        <v>0</v>
      </c>
      <c r="AO14" s="58" t="str">
        <f t="shared" si="2"/>
        <v>MODERADO</v>
      </c>
      <c r="AP14" s="58">
        <f t="shared" si="3"/>
        <v>5</v>
      </c>
      <c r="AQ14" s="58" t="e">
        <f>+VLOOKUP(B14,'MAPA RIESGOS CORRUPCIÓN'!D13:AE46,10,FALSE)</f>
        <v>#N/A</v>
      </c>
      <c r="AR14" s="58" t="e">
        <f t="shared" si="4"/>
        <v>#N/A</v>
      </c>
      <c r="AS14" s="58" t="e">
        <f t="shared" si="5"/>
        <v>#N/A</v>
      </c>
      <c r="AT14" s="53"/>
      <c r="AU14" s="58">
        <v>25</v>
      </c>
      <c r="AV14" s="60" t="s">
        <v>268</v>
      </c>
      <c r="AW14" s="58" t="s">
        <v>269</v>
      </c>
      <c r="AX14" s="53"/>
    </row>
    <row r="15" spans="1:50" ht="81.75" customHeight="1" x14ac:dyDescent="0.3">
      <c r="A15" s="53"/>
      <c r="B15" s="51" t="str">
        <f>+'MAPA RIESGOS CORRUPCIÓN'!H20</f>
        <v>Perdida, robo, daño y/o modificación sin autorización de la integridad de la información de la compañía en  beneficio de un tercero.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>
        <f t="shared" si="0"/>
        <v>0</v>
      </c>
      <c r="AN15" s="58">
        <f t="shared" si="1"/>
        <v>0</v>
      </c>
      <c r="AO15" s="58" t="str">
        <f t="shared" si="2"/>
        <v>MODERADO</v>
      </c>
      <c r="AP15" s="58">
        <f t="shared" si="3"/>
        <v>5</v>
      </c>
      <c r="AQ15" s="58" t="e">
        <f>+VLOOKUP(B15,'MAPA RIESGOS CORRUPCIÓN'!D13:AE47,10,FALSE)</f>
        <v>#N/A</v>
      </c>
      <c r="AR15" s="58" t="e">
        <f t="shared" si="4"/>
        <v>#N/A</v>
      </c>
      <c r="AS15" s="58" t="e">
        <f t="shared" si="5"/>
        <v>#N/A</v>
      </c>
      <c r="AT15" s="53"/>
      <c r="AU15" s="58">
        <v>30</v>
      </c>
      <c r="AV15" s="60" t="s">
        <v>270</v>
      </c>
      <c r="AW15" s="58" t="s">
        <v>271</v>
      </c>
      <c r="AX15" s="53"/>
    </row>
    <row r="16" spans="1:50" ht="60" customHeight="1" x14ac:dyDescent="0.3">
      <c r="A16" s="53"/>
      <c r="B16" s="51" t="str">
        <f>+'MAPA RIESGOS CORRUPCIÓN'!H28</f>
        <v>Manipulación de los procedimientos de control disciplinario interno, para omitir información en beneficio de un tercero.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>
        <f t="shared" si="0"/>
        <v>0</v>
      </c>
      <c r="AN16" s="58">
        <f t="shared" si="1"/>
        <v>0</v>
      </c>
      <c r="AO16" s="58" t="str">
        <f t="shared" si="2"/>
        <v>MODERADO</v>
      </c>
      <c r="AP16" s="58">
        <f t="shared" si="3"/>
        <v>5</v>
      </c>
      <c r="AQ16" s="58" t="e">
        <f>+VLOOKUP(B16,'MAPA RIESGOS CORRUPCIÓN'!D14:AE48,10,FALSE)</f>
        <v>#N/A</v>
      </c>
      <c r="AR16" s="58" t="e">
        <f t="shared" si="4"/>
        <v>#N/A</v>
      </c>
      <c r="AS16" s="58" t="e">
        <f t="shared" si="5"/>
        <v>#N/A</v>
      </c>
      <c r="AT16" s="53"/>
      <c r="AU16" s="58">
        <v>40</v>
      </c>
      <c r="AV16" s="60" t="s">
        <v>270</v>
      </c>
      <c r="AW16" s="58" t="s">
        <v>271</v>
      </c>
      <c r="AX16" s="53"/>
    </row>
    <row r="17" spans="1:50" ht="88.5" customHeight="1" x14ac:dyDescent="0.3">
      <c r="A17" s="53"/>
      <c r="B17" s="51" t="str">
        <f>+'MAPA RIESGOS CORRUPCIÓN'!H34</f>
        <v>Ocultar hallazgos y/o resultados de las auditorías lo cual impida identificar prácticas irregulares o corruptas y sus directos responsables que afecten los intereses de la compañía.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>
        <f t="shared" si="0"/>
        <v>0</v>
      </c>
      <c r="AN17" s="58">
        <f t="shared" si="1"/>
        <v>0</v>
      </c>
      <c r="AO17" s="58" t="str">
        <f t="shared" si="2"/>
        <v>MODERADO</v>
      </c>
      <c r="AP17" s="58">
        <f t="shared" si="3"/>
        <v>5</v>
      </c>
      <c r="AQ17" s="58" t="e">
        <f>+VLOOKUP(B17,'MAPA RIESGOS CORRUPCIÓN'!D15:AE49,10,FALSE)</f>
        <v>#N/A</v>
      </c>
      <c r="AR17" s="58" t="e">
        <f t="shared" si="4"/>
        <v>#N/A</v>
      </c>
      <c r="AS17" s="58" t="e">
        <f t="shared" si="5"/>
        <v>#N/A</v>
      </c>
      <c r="AT17" s="53"/>
      <c r="AU17" s="58">
        <v>50</v>
      </c>
      <c r="AV17" s="60" t="s">
        <v>270</v>
      </c>
      <c r="AW17" s="58" t="s">
        <v>271</v>
      </c>
      <c r="AX17" s="53"/>
    </row>
    <row r="18" spans="1:50" ht="51.75" customHeight="1" x14ac:dyDescent="0.3">
      <c r="A18" s="53"/>
      <c r="B18" s="51" t="str">
        <f>+'MAPA RIESGOS CORRUPCIÓN'!H37</f>
        <v>Manipular la información de seguimiento a proyectos de inversión para ocultar desviaciones o favorecer a terceros.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>
        <f t="shared" si="0"/>
        <v>0</v>
      </c>
      <c r="AN18" s="58">
        <f t="shared" si="1"/>
        <v>0</v>
      </c>
      <c r="AO18" s="58" t="str">
        <f t="shared" si="2"/>
        <v>MODERADO</v>
      </c>
      <c r="AP18" s="58">
        <f t="shared" si="3"/>
        <v>5</v>
      </c>
      <c r="AQ18" s="58" t="e">
        <f>+VLOOKUP(B18,'MAPA RIESGOS CORRUPCIÓN'!D16:AE50,10,FALSE)</f>
        <v>#N/A</v>
      </c>
      <c r="AR18" s="58" t="e">
        <f t="shared" si="4"/>
        <v>#N/A</v>
      </c>
      <c r="AS18" s="58" t="e">
        <f t="shared" si="5"/>
        <v>#N/A</v>
      </c>
      <c r="AT18" s="53"/>
      <c r="AU18" s="58">
        <v>60</v>
      </c>
      <c r="AV18" s="60" t="s">
        <v>272</v>
      </c>
      <c r="AW18" s="58" t="s">
        <v>273</v>
      </c>
      <c r="AX18" s="53"/>
    </row>
    <row r="19" spans="1:50" ht="63.75" customHeight="1" x14ac:dyDescent="0.3">
      <c r="A19" s="53"/>
      <c r="B19" s="51">
        <f>+'MAPA RIESGOS CORRUPCIÓN'!H38</f>
        <v>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>
        <f t="shared" si="0"/>
        <v>0</v>
      </c>
      <c r="AN19" s="58">
        <f t="shared" si="1"/>
        <v>0</v>
      </c>
      <c r="AO19" s="58" t="str">
        <f t="shared" si="2"/>
        <v>MODERADO</v>
      </c>
      <c r="AP19" s="58">
        <f t="shared" si="3"/>
        <v>5</v>
      </c>
      <c r="AQ19" s="58" t="e">
        <f>+VLOOKUP(B19,'MAPA RIESGOS CORRUPCIÓN'!D17:AE51,10,FALSE)</f>
        <v>#N/A</v>
      </c>
      <c r="AR19" s="58" t="e">
        <f t="shared" si="4"/>
        <v>#N/A</v>
      </c>
      <c r="AS19" s="58" t="e">
        <f t="shared" si="5"/>
        <v>#N/A</v>
      </c>
      <c r="AT19" s="53"/>
      <c r="AU19" s="58">
        <v>80</v>
      </c>
      <c r="AV19" s="60" t="s">
        <v>272</v>
      </c>
      <c r="AW19" s="58" t="s">
        <v>273</v>
      </c>
      <c r="AX19" s="53"/>
    </row>
    <row r="20" spans="1:50" ht="77.25" customHeight="1" x14ac:dyDescent="0.3">
      <c r="A20" s="53"/>
      <c r="B20" s="51" t="str">
        <f>+'MAPA RIESGOS CORRUPCIÓN'!H30</f>
        <v>Manipulación o alteración de la informacion por parte de las áreas técnicas para ejercer la defensa judicial en contra de la compañía, en beneficio de terceros o particulares.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>
        <f t="shared" si="0"/>
        <v>0</v>
      </c>
      <c r="AN20" s="58">
        <f t="shared" si="1"/>
        <v>0</v>
      </c>
      <c r="AO20" s="58" t="str">
        <f t="shared" si="2"/>
        <v>MODERADO</v>
      </c>
      <c r="AP20" s="58">
        <f t="shared" si="3"/>
        <v>5</v>
      </c>
      <c r="AQ20" s="58" t="e">
        <f>+VLOOKUP(B20,'MAPA RIESGOS CORRUPCIÓN'!D18:AE52,10,FALSE)</f>
        <v>#N/A</v>
      </c>
      <c r="AR20" s="58" t="e">
        <f t="shared" si="4"/>
        <v>#N/A</v>
      </c>
      <c r="AS20" s="58" t="e">
        <f t="shared" si="5"/>
        <v>#N/A</v>
      </c>
      <c r="AT20" s="53"/>
      <c r="AU20" s="58">
        <v>100</v>
      </c>
      <c r="AV20" s="60" t="s">
        <v>272</v>
      </c>
      <c r="AW20" s="58" t="s">
        <v>273</v>
      </c>
      <c r="AX20" s="53"/>
    </row>
    <row r="21" spans="1:50" ht="111" customHeight="1" x14ac:dyDescent="0.3">
      <c r="A21" s="53"/>
      <c r="B21" s="51" t="str">
        <f>+'MAPA RIESGOS CORRUPCIÓN'!H42</f>
        <v>Manipular desde el punto de vista técnico, negociaciones con clientes,proveedores o Aliados, para beneficio propio o de terceros.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>
        <f t="shared" si="0"/>
        <v>0</v>
      </c>
      <c r="AN21" s="58">
        <f t="shared" si="1"/>
        <v>0</v>
      </c>
      <c r="AO21" s="58" t="str">
        <f t="shared" si="2"/>
        <v>MODERADO</v>
      </c>
      <c r="AP21" s="58">
        <f t="shared" si="3"/>
        <v>5</v>
      </c>
      <c r="AQ21" s="58" t="e">
        <f>+VLOOKUP(B21,'MAPA RIESGOS CORRUPCIÓN'!D19:AE53,10,FALSE)</f>
        <v>#N/A</v>
      </c>
      <c r="AR21" s="58" t="e">
        <f t="shared" si="4"/>
        <v>#N/A</v>
      </c>
      <c r="AS21" s="58" t="e">
        <f t="shared" si="5"/>
        <v>#N/A</v>
      </c>
      <c r="AT21" s="53"/>
      <c r="AU21" s="53"/>
      <c r="AV21" s="53"/>
      <c r="AW21" s="53"/>
      <c r="AX21" s="53" t="s">
        <v>0</v>
      </c>
    </row>
    <row r="22" spans="1:50" ht="16.5" customHeight="1" x14ac:dyDescent="0.3">
      <c r="A22" s="53"/>
      <c r="B22" s="61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>
        <f t="shared" si="0"/>
        <v>0</v>
      </c>
      <c r="AN22" s="58">
        <f t="shared" si="1"/>
        <v>0</v>
      </c>
      <c r="AO22" s="58" t="str">
        <f t="shared" si="2"/>
        <v>MODERADO</v>
      </c>
      <c r="AP22" s="58">
        <f t="shared" si="3"/>
        <v>5</v>
      </c>
      <c r="AQ22" s="58" t="e">
        <f>+VLOOKUP(B22,'MAPA RIESGOS CORRUPCIÓN'!D20:AE54,10,FALSE)</f>
        <v>#N/A</v>
      </c>
      <c r="AR22" s="58" t="e">
        <f t="shared" si="4"/>
        <v>#N/A</v>
      </c>
      <c r="AS22" s="58" t="e">
        <f t="shared" si="5"/>
        <v>#N/A</v>
      </c>
      <c r="AT22" s="53"/>
      <c r="AU22" s="53"/>
      <c r="AV22" s="53"/>
      <c r="AW22" s="53"/>
      <c r="AX22" s="53"/>
    </row>
    <row r="23" spans="1:50" ht="16.5" customHeight="1" x14ac:dyDescent="0.3">
      <c r="A23" s="53"/>
      <c r="B23" s="51"/>
      <c r="AT23" s="53"/>
      <c r="AU23" s="53"/>
      <c r="AV23" s="53"/>
      <c r="AW23" s="53"/>
      <c r="AX23" s="53"/>
    </row>
    <row r="24" spans="1:50" ht="16.5" customHeight="1" x14ac:dyDescent="0.3">
      <c r="A24" s="53"/>
      <c r="B24" s="6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50" ht="16.5" hidden="1" customHeight="1" x14ac:dyDescent="0.3">
      <c r="A25" s="53"/>
      <c r="B25" s="6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</row>
    <row r="26" spans="1:50" ht="16.5" hidden="1" customHeight="1" x14ac:dyDescent="0.3">
      <c r="A26" s="53"/>
      <c r="B26" s="61"/>
      <c r="AT26" s="53"/>
      <c r="AU26" s="53"/>
      <c r="AV26" s="53"/>
      <c r="AW26" s="53"/>
      <c r="AX26" s="53"/>
    </row>
    <row r="27" spans="1:50" ht="16.5" hidden="1" customHeight="1" x14ac:dyDescent="0.3">
      <c r="B27" s="61" t="s">
        <v>212</v>
      </c>
      <c r="AX27" s="53"/>
    </row>
    <row r="28" spans="1:50" ht="16.5" hidden="1" customHeight="1" x14ac:dyDescent="0.3">
      <c r="B28" s="61" t="s">
        <v>314</v>
      </c>
      <c r="AX28" s="53"/>
    </row>
    <row r="29" spans="1:50" ht="16.5" customHeight="1" x14ac:dyDescent="0.3">
      <c r="B29" s="61"/>
      <c r="AX29" s="53"/>
    </row>
    <row r="30" spans="1:50" ht="16.5" hidden="1" customHeight="1" x14ac:dyDescent="0.3">
      <c r="B30" s="61" t="s">
        <v>182</v>
      </c>
      <c r="AX30" s="53"/>
    </row>
    <row r="31" spans="1:50" ht="16.5" customHeight="1" x14ac:dyDescent="0.3">
      <c r="B31" s="61"/>
      <c r="AX31" s="53"/>
    </row>
    <row r="32" spans="1:50" ht="16.5" customHeight="1" x14ac:dyDescent="0.3">
      <c r="B32" s="61"/>
      <c r="AX32" s="53"/>
    </row>
    <row r="33" spans="2:50" ht="15" hidden="1" customHeight="1" x14ac:dyDescent="0.3">
      <c r="B33" s="61"/>
      <c r="AX33" s="53"/>
    </row>
    <row r="34" spans="2:50" ht="16.5" hidden="1" customHeight="1" x14ac:dyDescent="0.3">
      <c r="B34" s="61" t="s">
        <v>315</v>
      </c>
      <c r="AX34" s="53"/>
    </row>
    <row r="35" spans="2:50" ht="16.5" customHeight="1" x14ac:dyDescent="0.3">
      <c r="B35" s="61"/>
      <c r="AX35" s="53"/>
    </row>
    <row r="36" spans="2:50" ht="16.5" customHeight="1" x14ac:dyDescent="0.3">
      <c r="B36" s="61"/>
      <c r="AX36" s="53"/>
    </row>
    <row r="37" spans="2:50" ht="16.5" customHeight="1" x14ac:dyDescent="0.3">
      <c r="B37" s="61"/>
      <c r="AX37" s="53"/>
    </row>
    <row r="38" spans="2:50" ht="16.5" customHeight="1" x14ac:dyDescent="0.3">
      <c r="B38" s="61"/>
      <c r="AX38" s="53"/>
    </row>
    <row r="39" spans="2:50" ht="16.5" customHeight="1" x14ac:dyDescent="0.3">
      <c r="B39" s="61"/>
      <c r="AX39" s="53"/>
    </row>
    <row r="40" spans="2:50" ht="16.5" customHeight="1" x14ac:dyDescent="0.3">
      <c r="B40" s="61"/>
      <c r="AX40" s="53"/>
    </row>
    <row r="41" spans="2:50" ht="16.5" customHeight="1" x14ac:dyDescent="0.3">
      <c r="B41" s="61"/>
      <c r="AX41" s="53"/>
    </row>
    <row r="42" spans="2:50" ht="16.5" customHeight="1" x14ac:dyDescent="0.3">
      <c r="B42" s="61"/>
      <c r="AX42" s="53"/>
    </row>
    <row r="43" spans="2:50" ht="16.5" customHeight="1" x14ac:dyDescent="0.3">
      <c r="B43" s="61"/>
      <c r="AX43" s="53"/>
    </row>
    <row r="44" spans="2:50" ht="16.5" customHeight="1" x14ac:dyDescent="0.3">
      <c r="B44" s="61"/>
      <c r="AX44" s="53"/>
    </row>
    <row r="45" spans="2:50" ht="16.5" customHeight="1" x14ac:dyDescent="0.3">
      <c r="B45" s="61"/>
      <c r="AX45" s="53"/>
    </row>
    <row r="46" spans="2:50" ht="16.5" customHeight="1" x14ac:dyDescent="0.3">
      <c r="B46" s="61"/>
      <c r="AX46" s="53"/>
    </row>
    <row r="47" spans="2:50" ht="16.5" customHeight="1" x14ac:dyDescent="0.3">
      <c r="B47" s="61"/>
      <c r="AX47" s="53"/>
    </row>
    <row r="48" spans="2:50" ht="16.5" customHeight="1" x14ac:dyDescent="0.3">
      <c r="B48" s="61"/>
      <c r="AX48" s="53"/>
    </row>
    <row r="49" spans="2:50" ht="16.5" customHeight="1" x14ac:dyDescent="0.3">
      <c r="B49" s="61"/>
      <c r="AX49" s="53"/>
    </row>
    <row r="50" spans="2:50" ht="16.5" customHeight="1" x14ac:dyDescent="0.3">
      <c r="B50" s="61"/>
      <c r="AX50" s="53"/>
    </row>
    <row r="51" spans="2:50" ht="16.5" customHeight="1" x14ac:dyDescent="0.3">
      <c r="B51" s="61"/>
      <c r="AX51" s="53"/>
    </row>
    <row r="52" spans="2:50" ht="16.5" customHeight="1" x14ac:dyDescent="0.3">
      <c r="B52" s="61"/>
      <c r="AX52" s="53"/>
    </row>
    <row r="53" spans="2:50" ht="16.5" customHeight="1" x14ac:dyDescent="0.3">
      <c r="B53" s="61"/>
      <c r="AX53" s="53"/>
    </row>
    <row r="54" spans="2:50" ht="16.5" customHeight="1" x14ac:dyDescent="0.3">
      <c r="B54" s="61"/>
      <c r="AX54" s="53"/>
    </row>
    <row r="55" spans="2:50" ht="16.5" customHeight="1" x14ac:dyDescent="0.3">
      <c r="B55" s="61"/>
      <c r="AX55" s="53"/>
    </row>
    <row r="56" spans="2:50" ht="16.5" customHeight="1" x14ac:dyDescent="0.3">
      <c r="B56" s="61"/>
      <c r="AX56" s="53"/>
    </row>
    <row r="57" spans="2:50" ht="16.5" customHeight="1" x14ac:dyDescent="0.3">
      <c r="B57" s="61"/>
      <c r="AX57" s="53"/>
    </row>
    <row r="58" spans="2:50" ht="16.5" customHeight="1" x14ac:dyDescent="0.3">
      <c r="B58" s="61"/>
      <c r="AX58" s="53"/>
    </row>
    <row r="59" spans="2:50" ht="16.5" customHeight="1" x14ac:dyDescent="0.3">
      <c r="B59" s="61"/>
      <c r="AX59" s="53"/>
    </row>
    <row r="60" spans="2:50" ht="16.5" customHeight="1" x14ac:dyDescent="0.3">
      <c r="B60" s="61"/>
      <c r="AX60" s="53"/>
    </row>
    <row r="61" spans="2:50" ht="16.5" customHeight="1" x14ac:dyDescent="0.3">
      <c r="B61" s="61"/>
      <c r="AX61" s="53"/>
    </row>
    <row r="62" spans="2:50" ht="16.5" customHeight="1" x14ac:dyDescent="0.3">
      <c r="B62" s="61"/>
      <c r="AX62" s="53"/>
    </row>
    <row r="63" spans="2:50" ht="16.5" customHeight="1" x14ac:dyDescent="0.3">
      <c r="B63" s="61"/>
      <c r="AX63" s="53"/>
    </row>
    <row r="64" spans="2:50" ht="16.5" customHeight="1" x14ac:dyDescent="0.3">
      <c r="B64" s="61"/>
      <c r="AX64" s="53"/>
    </row>
    <row r="65" spans="2:50" ht="16.5" customHeight="1" x14ac:dyDescent="0.3">
      <c r="B65" s="61"/>
      <c r="AX65" s="53"/>
    </row>
    <row r="66" spans="2:50" ht="16.5" customHeight="1" x14ac:dyDescent="0.3">
      <c r="B66" s="61"/>
      <c r="AX66" s="53"/>
    </row>
    <row r="67" spans="2:50" ht="16.5" customHeight="1" x14ac:dyDescent="0.3">
      <c r="B67" s="61"/>
      <c r="AX67" s="53"/>
    </row>
    <row r="68" spans="2:50" ht="16.5" customHeight="1" x14ac:dyDescent="0.3">
      <c r="B68" s="61"/>
      <c r="AX68" s="53"/>
    </row>
    <row r="69" spans="2:50" ht="16.5" customHeight="1" x14ac:dyDescent="0.3">
      <c r="B69" s="61"/>
      <c r="AX69" s="53"/>
    </row>
    <row r="70" spans="2:50" ht="16.5" customHeight="1" x14ac:dyDescent="0.3">
      <c r="B70" s="61"/>
      <c r="AX70" s="53"/>
    </row>
    <row r="71" spans="2:50" ht="16.5" customHeight="1" x14ac:dyDescent="0.3">
      <c r="B71" s="61"/>
      <c r="AX71" s="53"/>
    </row>
    <row r="72" spans="2:50" ht="16.5" customHeight="1" x14ac:dyDescent="0.3">
      <c r="B72" s="61"/>
      <c r="AX72" s="53"/>
    </row>
    <row r="73" spans="2:50" ht="16.5" customHeight="1" x14ac:dyDescent="0.3">
      <c r="B73" s="61"/>
      <c r="AX73" s="53"/>
    </row>
    <row r="74" spans="2:50" ht="16.5" customHeight="1" x14ac:dyDescent="0.3">
      <c r="B74" s="61"/>
      <c r="AX74" s="53"/>
    </row>
    <row r="75" spans="2:50" ht="16.5" customHeight="1" x14ac:dyDescent="0.3">
      <c r="B75" s="61"/>
      <c r="AX75" s="53"/>
    </row>
    <row r="76" spans="2:50" ht="16.5" customHeight="1" x14ac:dyDescent="0.3">
      <c r="B76" s="61"/>
      <c r="AX76" s="53"/>
    </row>
    <row r="77" spans="2:50" ht="16.5" customHeight="1" x14ac:dyDescent="0.3">
      <c r="B77" s="61"/>
      <c r="AX77" s="53"/>
    </row>
    <row r="78" spans="2:50" ht="16.5" customHeight="1" x14ac:dyDescent="0.3">
      <c r="B78" s="61"/>
      <c r="AX78" s="53"/>
    </row>
    <row r="79" spans="2:50" ht="16.5" customHeight="1" x14ac:dyDescent="0.3">
      <c r="B79" s="61"/>
      <c r="AX79" s="53"/>
    </row>
    <row r="80" spans="2:50" ht="16.5" customHeight="1" x14ac:dyDescent="0.3">
      <c r="B80" s="61"/>
      <c r="AX80" s="53"/>
    </row>
    <row r="81" spans="2:50" ht="16.5" customHeight="1" x14ac:dyDescent="0.3">
      <c r="B81" s="61"/>
      <c r="AX81" s="53"/>
    </row>
    <row r="82" spans="2:50" ht="16.5" customHeight="1" x14ac:dyDescent="0.3">
      <c r="B82" s="61"/>
      <c r="AX82" s="53"/>
    </row>
    <row r="83" spans="2:50" ht="16.5" customHeight="1" x14ac:dyDescent="0.3">
      <c r="B83" s="61"/>
      <c r="AX83" s="53"/>
    </row>
    <row r="84" spans="2:50" ht="16.5" customHeight="1" x14ac:dyDescent="0.3">
      <c r="B84" s="61"/>
      <c r="AX84" s="53"/>
    </row>
    <row r="85" spans="2:50" ht="16.5" customHeight="1" x14ac:dyDescent="0.3">
      <c r="B85" s="61"/>
      <c r="AX85" s="53"/>
    </row>
    <row r="86" spans="2:50" ht="16.5" customHeight="1" x14ac:dyDescent="0.3">
      <c r="B86" s="61"/>
      <c r="AX86" s="53"/>
    </row>
    <row r="87" spans="2:50" ht="16.5" customHeight="1" x14ac:dyDescent="0.3">
      <c r="B87" s="61"/>
      <c r="AX87" s="53"/>
    </row>
    <row r="88" spans="2:50" ht="16.5" customHeight="1" x14ac:dyDescent="0.3">
      <c r="B88" s="61"/>
      <c r="AX88" s="53"/>
    </row>
    <row r="89" spans="2:50" ht="16.5" customHeight="1" x14ac:dyDescent="0.3">
      <c r="B89" s="61"/>
      <c r="AX89" s="53"/>
    </row>
    <row r="90" spans="2:50" ht="16.5" customHeight="1" x14ac:dyDescent="0.3">
      <c r="B90" s="61"/>
      <c r="AX90" s="53"/>
    </row>
    <row r="91" spans="2:50" ht="16.5" customHeight="1" x14ac:dyDescent="0.3">
      <c r="B91" s="61"/>
      <c r="AX91" s="53"/>
    </row>
    <row r="92" spans="2:50" ht="16.5" customHeight="1" x14ac:dyDescent="0.3">
      <c r="B92" s="61"/>
      <c r="AX92" s="53"/>
    </row>
    <row r="93" spans="2:50" ht="16.5" customHeight="1" x14ac:dyDescent="0.3">
      <c r="B93" s="61"/>
      <c r="AX93" s="53"/>
    </row>
    <row r="94" spans="2:50" ht="16.5" customHeight="1" x14ac:dyDescent="0.3">
      <c r="B94" s="61"/>
      <c r="AX94" s="53"/>
    </row>
    <row r="95" spans="2:50" ht="16.5" customHeight="1" x14ac:dyDescent="0.3">
      <c r="B95" s="61"/>
      <c r="AX95" s="53"/>
    </row>
    <row r="96" spans="2:50" ht="16.5" customHeight="1" x14ac:dyDescent="0.3">
      <c r="B96" s="61"/>
      <c r="AX96" s="53"/>
    </row>
    <row r="97" spans="2:50" ht="16.5" customHeight="1" x14ac:dyDescent="0.3">
      <c r="B97" s="61"/>
      <c r="AX97" s="53"/>
    </row>
    <row r="98" spans="2:50" ht="16.5" customHeight="1" x14ac:dyDescent="0.3">
      <c r="B98" s="61"/>
      <c r="AX98" s="53"/>
    </row>
    <row r="99" spans="2:50" ht="16.5" customHeight="1" x14ac:dyDescent="0.3">
      <c r="B99" s="61"/>
      <c r="AX99" s="53"/>
    </row>
    <row r="100" spans="2:50" ht="16.5" customHeight="1" x14ac:dyDescent="0.3">
      <c r="B100" s="61"/>
      <c r="AX100" s="53"/>
    </row>
    <row r="101" spans="2:50" ht="16.5" customHeight="1" x14ac:dyDescent="0.3">
      <c r="B101" s="61"/>
      <c r="AX101" s="53"/>
    </row>
    <row r="102" spans="2:50" ht="16.5" customHeight="1" x14ac:dyDescent="0.3">
      <c r="B102" s="61"/>
      <c r="AX102" s="53"/>
    </row>
    <row r="103" spans="2:50" ht="16.5" customHeight="1" x14ac:dyDescent="0.3">
      <c r="B103" s="61"/>
      <c r="AX103" s="53"/>
    </row>
    <row r="104" spans="2:50" ht="16.5" customHeight="1" x14ac:dyDescent="0.3">
      <c r="B104" s="61"/>
      <c r="AX104" s="53"/>
    </row>
    <row r="105" spans="2:50" ht="16.5" customHeight="1" x14ac:dyDescent="0.3">
      <c r="B105" s="61"/>
      <c r="AX105" s="53"/>
    </row>
    <row r="106" spans="2:50" ht="16.5" customHeight="1" x14ac:dyDescent="0.3">
      <c r="B106" s="61"/>
      <c r="AX106" s="53"/>
    </row>
    <row r="107" spans="2:50" ht="16.5" customHeight="1" x14ac:dyDescent="0.3">
      <c r="B107" s="61"/>
      <c r="AX107" s="53"/>
    </row>
    <row r="108" spans="2:50" ht="16.5" customHeight="1" x14ac:dyDescent="0.3">
      <c r="B108" s="61"/>
      <c r="AX108" s="53"/>
    </row>
    <row r="109" spans="2:50" ht="16.5" customHeight="1" x14ac:dyDescent="0.3">
      <c r="B109" s="61"/>
      <c r="AX109" s="53"/>
    </row>
    <row r="110" spans="2:50" ht="16.5" customHeight="1" x14ac:dyDescent="0.3">
      <c r="B110" s="61"/>
      <c r="AX110" s="53"/>
    </row>
    <row r="111" spans="2:50" ht="16.5" customHeight="1" x14ac:dyDescent="0.3">
      <c r="B111" s="61"/>
      <c r="AX111" s="53"/>
    </row>
    <row r="112" spans="2:50" ht="16.5" customHeight="1" x14ac:dyDescent="0.3">
      <c r="B112" s="61"/>
      <c r="AX112" s="53"/>
    </row>
    <row r="113" spans="2:50" ht="16.5" customHeight="1" x14ac:dyDescent="0.3">
      <c r="B113" s="61"/>
      <c r="AX113" s="53"/>
    </row>
    <row r="114" spans="2:50" ht="16.5" customHeight="1" x14ac:dyDescent="0.3">
      <c r="B114" s="61"/>
      <c r="AX114" s="53"/>
    </row>
    <row r="115" spans="2:50" ht="16.5" customHeight="1" x14ac:dyDescent="0.3">
      <c r="B115" s="61"/>
      <c r="AX115" s="53"/>
    </row>
    <row r="116" spans="2:50" ht="16.5" customHeight="1" x14ac:dyDescent="0.3">
      <c r="B116" s="61"/>
      <c r="AX116" s="53"/>
    </row>
    <row r="117" spans="2:50" ht="16.5" customHeight="1" x14ac:dyDescent="0.3">
      <c r="B117" s="61"/>
      <c r="AX117" s="53"/>
    </row>
    <row r="118" spans="2:50" ht="16.5" customHeight="1" x14ac:dyDescent="0.3">
      <c r="B118" s="61"/>
      <c r="AX118" s="53"/>
    </row>
    <row r="119" spans="2:50" ht="16.5" customHeight="1" x14ac:dyDescent="0.3">
      <c r="B119" s="61"/>
      <c r="AX119" s="53"/>
    </row>
    <row r="120" spans="2:50" ht="16.5" customHeight="1" x14ac:dyDescent="0.3">
      <c r="B120" s="61"/>
      <c r="AX120" s="53"/>
    </row>
    <row r="121" spans="2:50" ht="16.5" customHeight="1" x14ac:dyDescent="0.3">
      <c r="B121" s="61"/>
      <c r="AX121" s="53"/>
    </row>
    <row r="122" spans="2:50" ht="16.5" customHeight="1" x14ac:dyDescent="0.3">
      <c r="B122" s="61"/>
      <c r="AX122" s="53"/>
    </row>
    <row r="123" spans="2:50" ht="16.5" customHeight="1" x14ac:dyDescent="0.3">
      <c r="B123" s="61"/>
      <c r="AX123" s="53"/>
    </row>
    <row r="124" spans="2:50" ht="16.5" customHeight="1" x14ac:dyDescent="0.3">
      <c r="B124" s="61"/>
      <c r="AX124" s="53"/>
    </row>
    <row r="125" spans="2:50" ht="16.5" customHeight="1" x14ac:dyDescent="0.3">
      <c r="B125" s="61"/>
      <c r="AX125" s="53"/>
    </row>
    <row r="126" spans="2:50" ht="16.5" customHeight="1" x14ac:dyDescent="0.3">
      <c r="B126" s="61"/>
      <c r="AX126" s="53"/>
    </row>
    <row r="127" spans="2:50" ht="16.5" customHeight="1" x14ac:dyDescent="0.3">
      <c r="B127" s="61"/>
      <c r="AX127" s="53"/>
    </row>
    <row r="128" spans="2:50" ht="16.5" customHeight="1" x14ac:dyDescent="0.3">
      <c r="B128" s="61"/>
      <c r="AX128" s="53"/>
    </row>
    <row r="129" spans="2:50" ht="16.5" customHeight="1" x14ac:dyDescent="0.3">
      <c r="B129" s="61"/>
      <c r="AX129" s="53"/>
    </row>
    <row r="130" spans="2:50" ht="16.5" customHeight="1" x14ac:dyDescent="0.3">
      <c r="B130" s="61"/>
      <c r="AX130" s="53"/>
    </row>
    <row r="131" spans="2:50" ht="16.5" customHeight="1" x14ac:dyDescent="0.3">
      <c r="B131" s="61"/>
      <c r="AX131" s="53"/>
    </row>
    <row r="132" spans="2:50" ht="16.5" customHeight="1" x14ac:dyDescent="0.3">
      <c r="B132" s="61"/>
      <c r="AX132" s="53"/>
    </row>
    <row r="133" spans="2:50" ht="16.5" customHeight="1" x14ac:dyDescent="0.3">
      <c r="B133" s="61"/>
      <c r="AX133" s="53"/>
    </row>
    <row r="134" spans="2:50" ht="16.5" customHeight="1" x14ac:dyDescent="0.3">
      <c r="B134" s="61"/>
      <c r="AX134" s="53"/>
    </row>
    <row r="135" spans="2:50" ht="16.5" customHeight="1" x14ac:dyDescent="0.3">
      <c r="B135" s="61"/>
      <c r="AX135" s="53"/>
    </row>
    <row r="136" spans="2:50" ht="16.5" customHeight="1" x14ac:dyDescent="0.3">
      <c r="B136" s="61"/>
      <c r="AX136" s="53"/>
    </row>
    <row r="137" spans="2:50" ht="16.5" customHeight="1" x14ac:dyDescent="0.3">
      <c r="B137" s="61"/>
      <c r="AX137" s="53"/>
    </row>
    <row r="138" spans="2:50" ht="16.5" customHeight="1" x14ac:dyDescent="0.3">
      <c r="B138" s="61"/>
      <c r="AX138" s="53"/>
    </row>
    <row r="139" spans="2:50" ht="16.5" customHeight="1" x14ac:dyDescent="0.3">
      <c r="B139" s="61"/>
      <c r="AX139" s="53"/>
    </row>
    <row r="140" spans="2:50" ht="16.5" customHeight="1" x14ac:dyDescent="0.3">
      <c r="B140" s="61"/>
      <c r="AX140" s="53"/>
    </row>
    <row r="141" spans="2:50" ht="16.5" customHeight="1" x14ac:dyDescent="0.3">
      <c r="B141" s="61"/>
      <c r="AX141" s="53"/>
    </row>
    <row r="142" spans="2:50" ht="16.5" customHeight="1" x14ac:dyDescent="0.3">
      <c r="B142" s="61"/>
      <c r="AX142" s="53"/>
    </row>
    <row r="143" spans="2:50" ht="16.5" customHeight="1" x14ac:dyDescent="0.3">
      <c r="B143" s="61"/>
      <c r="AX143" s="53"/>
    </row>
    <row r="144" spans="2:50" ht="16.5" customHeight="1" x14ac:dyDescent="0.3">
      <c r="B144" s="61"/>
      <c r="AX144" s="53"/>
    </row>
    <row r="145" spans="2:50" ht="16.5" customHeight="1" x14ac:dyDescent="0.3">
      <c r="B145" s="61"/>
      <c r="AX145" s="53"/>
    </row>
    <row r="146" spans="2:50" ht="16.5" customHeight="1" x14ac:dyDescent="0.3">
      <c r="B146" s="61"/>
      <c r="AX146" s="53"/>
    </row>
    <row r="147" spans="2:50" ht="16.5" customHeight="1" x14ac:dyDescent="0.3">
      <c r="B147" s="61"/>
      <c r="AX147" s="53"/>
    </row>
    <row r="148" spans="2:50" ht="16.5" customHeight="1" x14ac:dyDescent="0.3">
      <c r="B148" s="61"/>
      <c r="AX148" s="53"/>
    </row>
    <row r="149" spans="2:50" ht="16.5" customHeight="1" x14ac:dyDescent="0.3">
      <c r="B149" s="61"/>
      <c r="AX149" s="53"/>
    </row>
    <row r="150" spans="2:50" ht="16.5" customHeight="1" x14ac:dyDescent="0.3">
      <c r="B150" s="61"/>
      <c r="AX150" s="53"/>
    </row>
    <row r="151" spans="2:50" ht="16.5" customHeight="1" x14ac:dyDescent="0.3">
      <c r="B151" s="61"/>
      <c r="AX151" s="53"/>
    </row>
    <row r="152" spans="2:50" ht="16.5" customHeight="1" x14ac:dyDescent="0.3">
      <c r="B152" s="61"/>
      <c r="AX152" s="53"/>
    </row>
    <row r="153" spans="2:50" ht="16.5" customHeight="1" x14ac:dyDescent="0.3">
      <c r="B153" s="61"/>
      <c r="AX153" s="53"/>
    </row>
    <row r="154" spans="2:50" ht="16.5" customHeight="1" x14ac:dyDescent="0.3">
      <c r="B154" s="61"/>
      <c r="AX154" s="53"/>
    </row>
    <row r="155" spans="2:50" ht="16.5" customHeight="1" x14ac:dyDescent="0.3">
      <c r="B155" s="61"/>
      <c r="AX155" s="53"/>
    </row>
    <row r="156" spans="2:50" ht="16.5" customHeight="1" x14ac:dyDescent="0.3">
      <c r="B156" s="61"/>
      <c r="AX156" s="53"/>
    </row>
    <row r="157" spans="2:50" ht="16.5" customHeight="1" x14ac:dyDescent="0.3">
      <c r="B157" s="61"/>
      <c r="AX157" s="53"/>
    </row>
    <row r="158" spans="2:50" ht="16.5" customHeight="1" x14ac:dyDescent="0.3">
      <c r="B158" s="61"/>
      <c r="AX158" s="53"/>
    </row>
    <row r="159" spans="2:50" ht="16.5" customHeight="1" x14ac:dyDescent="0.3">
      <c r="B159" s="61"/>
      <c r="AX159" s="53"/>
    </row>
    <row r="160" spans="2:50" ht="16.5" customHeight="1" x14ac:dyDescent="0.3">
      <c r="B160" s="61"/>
      <c r="AX160" s="53"/>
    </row>
    <row r="161" spans="2:50" ht="16.5" customHeight="1" x14ac:dyDescent="0.3">
      <c r="B161" s="61"/>
      <c r="AX161" s="53"/>
    </row>
    <row r="162" spans="2:50" ht="16.5" customHeight="1" x14ac:dyDescent="0.3">
      <c r="B162" s="61"/>
      <c r="AX162" s="53"/>
    </row>
    <row r="163" spans="2:50" ht="16.5" customHeight="1" x14ac:dyDescent="0.3">
      <c r="B163" s="61"/>
      <c r="AX163" s="53"/>
    </row>
    <row r="164" spans="2:50" ht="16.5" customHeight="1" x14ac:dyDescent="0.3">
      <c r="B164" s="61"/>
      <c r="AX164" s="53"/>
    </row>
    <row r="165" spans="2:50" ht="16.5" customHeight="1" x14ac:dyDescent="0.3">
      <c r="B165" s="61"/>
      <c r="AX165" s="53"/>
    </row>
    <row r="166" spans="2:50" ht="16.5" customHeight="1" x14ac:dyDescent="0.3">
      <c r="B166" s="61"/>
      <c r="AX166" s="53"/>
    </row>
    <row r="167" spans="2:50" ht="16.5" customHeight="1" x14ac:dyDescent="0.3">
      <c r="B167" s="61"/>
      <c r="AX167" s="53"/>
    </row>
    <row r="168" spans="2:50" ht="16.5" customHeight="1" x14ac:dyDescent="0.3">
      <c r="B168" s="61"/>
      <c r="AX168" s="53"/>
    </row>
    <row r="169" spans="2:50" ht="16.5" customHeight="1" x14ac:dyDescent="0.3">
      <c r="B169" s="61"/>
      <c r="AX169" s="53"/>
    </row>
    <row r="170" spans="2:50" ht="16.5" customHeight="1" x14ac:dyDescent="0.3">
      <c r="B170" s="61"/>
      <c r="AX170" s="53"/>
    </row>
    <row r="171" spans="2:50" ht="16.5" customHeight="1" x14ac:dyDescent="0.3">
      <c r="B171" s="61"/>
      <c r="AX171" s="53"/>
    </row>
    <row r="172" spans="2:50" ht="16.5" customHeight="1" x14ac:dyDescent="0.3">
      <c r="B172" s="61"/>
      <c r="AX172" s="53"/>
    </row>
    <row r="173" spans="2:50" ht="16.5" customHeight="1" x14ac:dyDescent="0.3">
      <c r="B173" s="61"/>
      <c r="AX173" s="53"/>
    </row>
    <row r="174" spans="2:50" ht="16.5" customHeight="1" x14ac:dyDescent="0.3">
      <c r="B174" s="61"/>
      <c r="AX174" s="53"/>
    </row>
    <row r="175" spans="2:50" ht="16.5" customHeight="1" x14ac:dyDescent="0.3">
      <c r="B175" s="61"/>
      <c r="AX175" s="53"/>
    </row>
    <row r="176" spans="2:50" ht="16.5" customHeight="1" x14ac:dyDescent="0.3">
      <c r="B176" s="61"/>
      <c r="AX176" s="53"/>
    </row>
    <row r="177" spans="2:50" ht="16.5" customHeight="1" x14ac:dyDescent="0.3">
      <c r="B177" s="61"/>
      <c r="AX177" s="53"/>
    </row>
    <row r="178" spans="2:50" ht="16.5" customHeight="1" x14ac:dyDescent="0.3">
      <c r="B178" s="61"/>
      <c r="AX178" s="53"/>
    </row>
    <row r="179" spans="2:50" ht="16.5" customHeight="1" x14ac:dyDescent="0.3">
      <c r="B179" s="61"/>
      <c r="AX179" s="53"/>
    </row>
    <row r="180" spans="2:50" ht="16.5" customHeight="1" x14ac:dyDescent="0.3">
      <c r="B180" s="61"/>
      <c r="AX180" s="53"/>
    </row>
    <row r="181" spans="2:50" ht="16.5" customHeight="1" x14ac:dyDescent="0.3">
      <c r="B181" s="61"/>
      <c r="AX181" s="53"/>
    </row>
    <row r="182" spans="2:50" ht="16.5" customHeight="1" x14ac:dyDescent="0.3">
      <c r="B182" s="61"/>
      <c r="AX182" s="53"/>
    </row>
    <row r="183" spans="2:50" ht="16.5" customHeight="1" x14ac:dyDescent="0.3">
      <c r="B183" s="61"/>
      <c r="AX183" s="53"/>
    </row>
    <row r="184" spans="2:50" ht="16.5" customHeight="1" x14ac:dyDescent="0.3">
      <c r="B184" s="61"/>
      <c r="AX184" s="53"/>
    </row>
    <row r="185" spans="2:50" ht="16.5" customHeight="1" x14ac:dyDescent="0.3">
      <c r="B185" s="61"/>
      <c r="AX185" s="53"/>
    </row>
    <row r="186" spans="2:50" ht="16.5" customHeight="1" x14ac:dyDescent="0.3">
      <c r="B186" s="61"/>
      <c r="AX186" s="53"/>
    </row>
    <row r="187" spans="2:50" ht="16.5" customHeight="1" x14ac:dyDescent="0.3">
      <c r="B187" s="61"/>
      <c r="AX187" s="53"/>
    </row>
    <row r="188" spans="2:50" ht="16.5" customHeight="1" x14ac:dyDescent="0.3">
      <c r="B188" s="61"/>
      <c r="AX188" s="53"/>
    </row>
    <row r="189" spans="2:50" ht="16.5" customHeight="1" x14ac:dyDescent="0.3">
      <c r="B189" s="61"/>
      <c r="AX189" s="53"/>
    </row>
    <row r="190" spans="2:50" ht="16.5" customHeight="1" x14ac:dyDescent="0.3">
      <c r="B190" s="61"/>
      <c r="AX190" s="53"/>
    </row>
    <row r="191" spans="2:50" ht="16.5" customHeight="1" x14ac:dyDescent="0.3">
      <c r="B191" s="61"/>
      <c r="AX191" s="53"/>
    </row>
    <row r="192" spans="2:50" ht="16.5" customHeight="1" x14ac:dyDescent="0.3">
      <c r="B192" s="61"/>
      <c r="AX192" s="53"/>
    </row>
    <row r="193" spans="2:50" ht="16.5" customHeight="1" x14ac:dyDescent="0.3">
      <c r="B193" s="61"/>
      <c r="AX193" s="53"/>
    </row>
    <row r="194" spans="2:50" ht="16.5" customHeight="1" x14ac:dyDescent="0.3">
      <c r="B194" s="61"/>
      <c r="AX194" s="53"/>
    </row>
    <row r="195" spans="2:50" ht="16.5" customHeight="1" x14ac:dyDescent="0.3">
      <c r="B195" s="61"/>
      <c r="AX195" s="53"/>
    </row>
    <row r="196" spans="2:50" ht="16.5" customHeight="1" x14ac:dyDescent="0.3">
      <c r="B196" s="61"/>
      <c r="AX196" s="53"/>
    </row>
    <row r="197" spans="2:50" ht="16.5" customHeight="1" x14ac:dyDescent="0.3">
      <c r="B197" s="61"/>
      <c r="AX197" s="53"/>
    </row>
    <row r="198" spans="2:50" ht="16.5" customHeight="1" x14ac:dyDescent="0.3">
      <c r="B198" s="61"/>
      <c r="AX198" s="53"/>
    </row>
    <row r="199" spans="2:50" ht="16.5" customHeight="1" x14ac:dyDescent="0.3">
      <c r="B199" s="61"/>
      <c r="AX199" s="53"/>
    </row>
    <row r="200" spans="2:50" ht="16.5" customHeight="1" x14ac:dyDescent="0.3">
      <c r="B200" s="61"/>
      <c r="AX200" s="53"/>
    </row>
    <row r="201" spans="2:50" ht="16.5" customHeight="1" x14ac:dyDescent="0.3">
      <c r="B201" s="61"/>
      <c r="AX201" s="53"/>
    </row>
    <row r="202" spans="2:50" ht="16.5" customHeight="1" x14ac:dyDescent="0.3">
      <c r="B202" s="61"/>
      <c r="AX202" s="53"/>
    </row>
    <row r="203" spans="2:50" ht="16.5" customHeight="1" x14ac:dyDescent="0.3">
      <c r="B203" s="61"/>
      <c r="AX203" s="53"/>
    </row>
    <row r="204" spans="2:50" ht="16.5" customHeight="1" x14ac:dyDescent="0.3">
      <c r="B204" s="61"/>
      <c r="AX204" s="53"/>
    </row>
    <row r="205" spans="2:50" ht="16.5" customHeight="1" x14ac:dyDescent="0.3">
      <c r="B205" s="61"/>
      <c r="AX205" s="53"/>
    </row>
    <row r="206" spans="2:50" ht="16.5" customHeight="1" x14ac:dyDescent="0.3">
      <c r="B206" s="61"/>
      <c r="AX206" s="53"/>
    </row>
    <row r="207" spans="2:50" ht="16.5" customHeight="1" x14ac:dyDescent="0.3">
      <c r="B207" s="61"/>
      <c r="AX207" s="53"/>
    </row>
    <row r="208" spans="2:50" ht="16.5" customHeight="1" x14ac:dyDescent="0.3">
      <c r="B208" s="61"/>
      <c r="AX208" s="53"/>
    </row>
    <row r="209" spans="2:50" ht="16.5" customHeight="1" x14ac:dyDescent="0.3">
      <c r="B209" s="61"/>
      <c r="AX209" s="53"/>
    </row>
    <row r="210" spans="2:50" ht="16.5" customHeight="1" x14ac:dyDescent="0.3">
      <c r="B210" s="61"/>
      <c r="AX210" s="53"/>
    </row>
    <row r="211" spans="2:50" ht="16.5" customHeight="1" x14ac:dyDescent="0.3">
      <c r="B211" s="61"/>
      <c r="AX211" s="53"/>
    </row>
    <row r="212" spans="2:50" ht="16.5" customHeight="1" x14ac:dyDescent="0.3">
      <c r="B212" s="61"/>
      <c r="AX212" s="53"/>
    </row>
    <row r="213" spans="2:50" ht="16.5" customHeight="1" x14ac:dyDescent="0.3">
      <c r="B213" s="61"/>
      <c r="AX213" s="53"/>
    </row>
    <row r="214" spans="2:50" ht="16.5" customHeight="1" x14ac:dyDescent="0.3">
      <c r="B214" s="61"/>
      <c r="AX214" s="53"/>
    </row>
    <row r="215" spans="2:50" ht="16.5" customHeight="1" x14ac:dyDescent="0.3">
      <c r="B215" s="61"/>
      <c r="AX215" s="53"/>
    </row>
    <row r="216" spans="2:50" ht="16.5" customHeight="1" x14ac:dyDescent="0.3">
      <c r="B216" s="61"/>
      <c r="AX216" s="53"/>
    </row>
    <row r="217" spans="2:50" ht="16.5" customHeight="1" x14ac:dyDescent="0.3">
      <c r="B217" s="61"/>
      <c r="AX217" s="53"/>
    </row>
    <row r="218" spans="2:50" ht="16.5" customHeight="1" x14ac:dyDescent="0.3">
      <c r="B218" s="61"/>
      <c r="AX218" s="53"/>
    </row>
    <row r="219" spans="2:50" ht="16.5" customHeight="1" x14ac:dyDescent="0.3">
      <c r="B219" s="61"/>
      <c r="AX219" s="53"/>
    </row>
    <row r="220" spans="2:50" ht="16.5" customHeight="1" x14ac:dyDescent="0.3">
      <c r="B220" s="61"/>
      <c r="AX220" s="53"/>
    </row>
    <row r="221" spans="2:50" ht="16.5" customHeight="1" x14ac:dyDescent="0.3">
      <c r="B221" s="61"/>
      <c r="AX221" s="53"/>
    </row>
    <row r="222" spans="2:50" ht="16.5" customHeight="1" x14ac:dyDescent="0.3">
      <c r="B222" s="61"/>
      <c r="AX222" s="53"/>
    </row>
    <row r="223" spans="2:50" ht="16.5" customHeight="1" x14ac:dyDescent="0.3">
      <c r="B223" s="61"/>
      <c r="AX223" s="53"/>
    </row>
    <row r="224" spans="2:50" ht="16.5" customHeight="1" x14ac:dyDescent="0.3">
      <c r="B224" s="61"/>
      <c r="AX224" s="53"/>
    </row>
    <row r="225" spans="2:50" ht="16.5" customHeight="1" x14ac:dyDescent="0.3">
      <c r="B225" s="61"/>
      <c r="AX225" s="53"/>
    </row>
    <row r="226" spans="2:50" ht="16.5" customHeight="1" x14ac:dyDescent="0.3">
      <c r="B226" s="61"/>
      <c r="AX226" s="53"/>
    </row>
    <row r="227" spans="2:50" ht="16.5" customHeight="1" x14ac:dyDescent="0.3">
      <c r="B227" s="61"/>
      <c r="AX227" s="53"/>
    </row>
    <row r="228" spans="2:50" ht="16.5" customHeight="1" x14ac:dyDescent="0.3">
      <c r="B228" s="61"/>
      <c r="AX228" s="53"/>
    </row>
    <row r="229" spans="2:50" ht="16.5" customHeight="1" x14ac:dyDescent="0.3">
      <c r="B229" s="61"/>
      <c r="AX229" s="53"/>
    </row>
    <row r="230" spans="2:50" ht="16.5" customHeight="1" x14ac:dyDescent="0.3">
      <c r="B230" s="61"/>
      <c r="AX230" s="53"/>
    </row>
    <row r="231" spans="2:50" ht="16.5" customHeight="1" x14ac:dyDescent="0.3">
      <c r="B231" s="61"/>
      <c r="AX231" s="53"/>
    </row>
    <row r="232" spans="2:50" ht="16.5" customHeight="1" x14ac:dyDescent="0.3">
      <c r="B232" s="61"/>
      <c r="AX232" s="53"/>
    </row>
    <row r="233" spans="2:50" ht="16.5" customHeight="1" x14ac:dyDescent="0.3">
      <c r="B233" s="61"/>
      <c r="AX233" s="53"/>
    </row>
    <row r="234" spans="2:50" ht="16.5" customHeight="1" x14ac:dyDescent="0.3">
      <c r="B234" s="61"/>
      <c r="AX234" s="53"/>
    </row>
    <row r="235" spans="2:50" ht="16.5" customHeight="1" x14ac:dyDescent="0.3">
      <c r="B235" s="61"/>
      <c r="AX235" s="53"/>
    </row>
    <row r="236" spans="2:50" ht="16.5" customHeight="1" x14ac:dyDescent="0.3">
      <c r="B236" s="61"/>
      <c r="AX236" s="53"/>
    </row>
    <row r="237" spans="2:50" ht="16.5" customHeight="1" x14ac:dyDescent="0.3">
      <c r="B237" s="61"/>
      <c r="AX237" s="53"/>
    </row>
    <row r="238" spans="2:50" ht="16.5" customHeight="1" x14ac:dyDescent="0.3">
      <c r="B238" s="61"/>
      <c r="AX238" s="53"/>
    </row>
    <row r="239" spans="2:50" ht="16.5" customHeight="1" x14ac:dyDescent="0.3">
      <c r="B239" s="61"/>
      <c r="AX239" s="53"/>
    </row>
    <row r="240" spans="2:50" ht="16.5" customHeight="1" x14ac:dyDescent="0.3">
      <c r="B240" s="61"/>
      <c r="AX240" s="53"/>
    </row>
    <row r="241" spans="2:50" ht="16.5" customHeight="1" x14ac:dyDescent="0.3">
      <c r="B241" s="61"/>
      <c r="AX241" s="53"/>
    </row>
    <row r="242" spans="2:50" ht="16.5" customHeight="1" x14ac:dyDescent="0.3">
      <c r="B242" s="61"/>
      <c r="AX242" s="53"/>
    </row>
    <row r="243" spans="2:50" ht="16.5" customHeight="1" x14ac:dyDescent="0.3">
      <c r="B243" s="61"/>
      <c r="AX243" s="53"/>
    </row>
    <row r="244" spans="2:50" ht="16.5" customHeight="1" x14ac:dyDescent="0.3">
      <c r="B244" s="61"/>
      <c r="AX244" s="53"/>
    </row>
    <row r="245" spans="2:50" ht="16.5" customHeight="1" x14ac:dyDescent="0.3">
      <c r="B245" s="61"/>
      <c r="AX245" s="53"/>
    </row>
    <row r="246" spans="2:50" ht="16.5" customHeight="1" x14ac:dyDescent="0.3">
      <c r="B246" s="61"/>
      <c r="AX246" s="53"/>
    </row>
    <row r="247" spans="2:50" ht="16.5" customHeight="1" x14ac:dyDescent="0.3">
      <c r="B247" s="61"/>
      <c r="AX247" s="53"/>
    </row>
    <row r="248" spans="2:50" ht="16.5" customHeight="1" x14ac:dyDescent="0.3">
      <c r="B248" s="61"/>
      <c r="AX248" s="53"/>
    </row>
    <row r="249" spans="2:50" ht="16.5" customHeight="1" x14ac:dyDescent="0.3">
      <c r="B249" s="61"/>
      <c r="AX249" s="53"/>
    </row>
    <row r="250" spans="2:50" ht="16.5" customHeight="1" x14ac:dyDescent="0.3">
      <c r="B250" s="61"/>
      <c r="AX250" s="53"/>
    </row>
    <row r="251" spans="2:50" ht="16.5" customHeight="1" x14ac:dyDescent="0.3">
      <c r="B251" s="61"/>
      <c r="AX251" s="53"/>
    </row>
    <row r="252" spans="2:50" ht="16.5" customHeight="1" x14ac:dyDescent="0.3">
      <c r="B252" s="61"/>
      <c r="AX252" s="53"/>
    </row>
    <row r="253" spans="2:50" ht="16.5" customHeight="1" x14ac:dyDescent="0.3">
      <c r="B253" s="61"/>
      <c r="AX253" s="53"/>
    </row>
    <row r="254" spans="2:50" ht="16.5" customHeight="1" x14ac:dyDescent="0.3">
      <c r="B254" s="61"/>
      <c r="AX254" s="53"/>
    </row>
    <row r="255" spans="2:50" ht="16.5" customHeight="1" x14ac:dyDescent="0.3">
      <c r="B255" s="61"/>
      <c r="AX255" s="53"/>
    </row>
    <row r="256" spans="2:50" ht="16.5" customHeight="1" x14ac:dyDescent="0.3">
      <c r="B256" s="61"/>
      <c r="AX256" s="53"/>
    </row>
    <row r="257" spans="2:50" ht="16.5" customHeight="1" x14ac:dyDescent="0.3">
      <c r="B257" s="61"/>
      <c r="AX257" s="53"/>
    </row>
    <row r="258" spans="2:50" ht="16.5" customHeight="1" x14ac:dyDescent="0.3">
      <c r="B258" s="61"/>
      <c r="AX258" s="53"/>
    </row>
    <row r="259" spans="2:50" ht="16.5" customHeight="1" x14ac:dyDescent="0.3">
      <c r="B259" s="61"/>
      <c r="AX259" s="53"/>
    </row>
    <row r="260" spans="2:50" ht="16.5" customHeight="1" x14ac:dyDescent="0.3">
      <c r="B260" s="61"/>
      <c r="AX260" s="53"/>
    </row>
    <row r="261" spans="2:50" ht="16.5" customHeight="1" x14ac:dyDescent="0.3">
      <c r="B261" s="61"/>
      <c r="AX261" s="53"/>
    </row>
    <row r="262" spans="2:50" ht="16.5" customHeight="1" x14ac:dyDescent="0.3">
      <c r="B262" s="61"/>
      <c r="AX262" s="53"/>
    </row>
    <row r="263" spans="2:50" ht="16.5" customHeight="1" x14ac:dyDescent="0.3">
      <c r="B263" s="61"/>
      <c r="AX263" s="53"/>
    </row>
    <row r="264" spans="2:50" ht="16.5" customHeight="1" x14ac:dyDescent="0.3">
      <c r="B264" s="61"/>
      <c r="AX264" s="53"/>
    </row>
    <row r="265" spans="2:50" ht="16.5" customHeight="1" x14ac:dyDescent="0.3">
      <c r="B265" s="61"/>
      <c r="AX265" s="53"/>
    </row>
    <row r="266" spans="2:50" ht="16.5" customHeight="1" x14ac:dyDescent="0.3">
      <c r="B266" s="61"/>
      <c r="AX266" s="53"/>
    </row>
    <row r="267" spans="2:50" ht="16.5" customHeight="1" x14ac:dyDescent="0.3">
      <c r="B267" s="61"/>
      <c r="AX267" s="53"/>
    </row>
    <row r="268" spans="2:50" ht="16.5" customHeight="1" x14ac:dyDescent="0.3">
      <c r="B268" s="61"/>
      <c r="AX268" s="53"/>
    </row>
    <row r="269" spans="2:50" ht="16.5" customHeight="1" x14ac:dyDescent="0.3">
      <c r="B269" s="61"/>
      <c r="AX269" s="53"/>
    </row>
    <row r="270" spans="2:50" ht="16.5" customHeight="1" x14ac:dyDescent="0.3">
      <c r="B270" s="61"/>
      <c r="AX270" s="53"/>
    </row>
    <row r="271" spans="2:50" ht="16.5" customHeight="1" x14ac:dyDescent="0.3">
      <c r="B271" s="61"/>
      <c r="AX271" s="53"/>
    </row>
    <row r="272" spans="2:50" ht="16.5" customHeight="1" x14ac:dyDescent="0.3">
      <c r="B272" s="61"/>
      <c r="AX272" s="53"/>
    </row>
    <row r="273" spans="2:50" ht="16.5" customHeight="1" x14ac:dyDescent="0.3">
      <c r="B273" s="61"/>
      <c r="AX273" s="53"/>
    </row>
    <row r="274" spans="2:50" ht="16.5" customHeight="1" x14ac:dyDescent="0.3">
      <c r="B274" s="61"/>
      <c r="AX274" s="53"/>
    </row>
    <row r="275" spans="2:50" ht="16.5" customHeight="1" x14ac:dyDescent="0.3">
      <c r="B275" s="61"/>
      <c r="AX275" s="53"/>
    </row>
    <row r="276" spans="2:50" ht="16.5" customHeight="1" x14ac:dyDescent="0.3">
      <c r="B276" s="61"/>
      <c r="AX276" s="53"/>
    </row>
    <row r="277" spans="2:50" ht="16.5" customHeight="1" x14ac:dyDescent="0.3">
      <c r="B277" s="61"/>
      <c r="AX277" s="53"/>
    </row>
    <row r="278" spans="2:50" ht="16.5" customHeight="1" x14ac:dyDescent="0.3">
      <c r="B278" s="61"/>
      <c r="AX278" s="53"/>
    </row>
    <row r="279" spans="2:50" ht="16.5" customHeight="1" x14ac:dyDescent="0.3">
      <c r="B279" s="61"/>
      <c r="AX279" s="53"/>
    </row>
    <row r="280" spans="2:50" ht="16.5" customHeight="1" x14ac:dyDescent="0.3">
      <c r="B280" s="61"/>
      <c r="AX280" s="53"/>
    </row>
    <row r="281" spans="2:50" ht="16.5" customHeight="1" x14ac:dyDescent="0.3">
      <c r="B281" s="61"/>
      <c r="AX281" s="53"/>
    </row>
    <row r="282" spans="2:50" ht="16.5" customHeight="1" x14ac:dyDescent="0.3">
      <c r="B282" s="61"/>
      <c r="AX282" s="53"/>
    </row>
    <row r="283" spans="2:50" ht="16.5" customHeight="1" x14ac:dyDescent="0.3">
      <c r="B283" s="61"/>
      <c r="AX283" s="53"/>
    </row>
    <row r="284" spans="2:50" ht="16.5" customHeight="1" x14ac:dyDescent="0.3">
      <c r="B284" s="61"/>
      <c r="AX284" s="53"/>
    </row>
    <row r="285" spans="2:50" ht="16.5" customHeight="1" x14ac:dyDescent="0.3">
      <c r="B285" s="61"/>
      <c r="AX285" s="53"/>
    </row>
    <row r="286" spans="2:50" ht="16.5" customHeight="1" x14ac:dyDescent="0.3">
      <c r="B286" s="61"/>
      <c r="AX286" s="53"/>
    </row>
    <row r="287" spans="2:50" ht="16.5" customHeight="1" x14ac:dyDescent="0.3">
      <c r="B287" s="61"/>
      <c r="AX287" s="53"/>
    </row>
    <row r="288" spans="2:50" ht="16.5" customHeight="1" x14ac:dyDescent="0.3">
      <c r="B288" s="61"/>
      <c r="AX288" s="53"/>
    </row>
    <row r="289" spans="2:50" ht="16.5" customHeight="1" x14ac:dyDescent="0.3">
      <c r="B289" s="61"/>
      <c r="AX289" s="53"/>
    </row>
    <row r="290" spans="2:50" ht="16.5" customHeight="1" x14ac:dyDescent="0.3">
      <c r="B290" s="61"/>
      <c r="AX290" s="53"/>
    </row>
    <row r="291" spans="2:50" ht="16.5" customHeight="1" x14ac:dyDescent="0.3">
      <c r="B291" s="61"/>
      <c r="AX291" s="53"/>
    </row>
    <row r="292" spans="2:50" ht="16.5" customHeight="1" x14ac:dyDescent="0.3">
      <c r="B292" s="61"/>
      <c r="AX292" s="53"/>
    </row>
    <row r="293" spans="2:50" ht="16.5" customHeight="1" x14ac:dyDescent="0.3">
      <c r="B293" s="61"/>
      <c r="AX293" s="53"/>
    </row>
    <row r="294" spans="2:50" ht="16.5" customHeight="1" x14ac:dyDescent="0.3">
      <c r="B294" s="61"/>
      <c r="AX294" s="53"/>
    </row>
    <row r="295" spans="2:50" ht="16.5" customHeight="1" x14ac:dyDescent="0.3">
      <c r="B295" s="61"/>
      <c r="AX295" s="53"/>
    </row>
    <row r="296" spans="2:50" ht="16.5" customHeight="1" x14ac:dyDescent="0.3">
      <c r="B296" s="61"/>
      <c r="AX296" s="53"/>
    </row>
    <row r="297" spans="2:50" ht="16.5" customHeight="1" x14ac:dyDescent="0.3">
      <c r="B297" s="61"/>
      <c r="AX297" s="53"/>
    </row>
    <row r="298" spans="2:50" ht="16.5" customHeight="1" x14ac:dyDescent="0.3">
      <c r="B298" s="61"/>
      <c r="AX298" s="53"/>
    </row>
    <row r="299" spans="2:50" ht="16.5" customHeight="1" x14ac:dyDescent="0.3">
      <c r="B299" s="61"/>
      <c r="AX299" s="53"/>
    </row>
    <row r="300" spans="2:50" ht="16.5" customHeight="1" x14ac:dyDescent="0.3">
      <c r="B300" s="61"/>
      <c r="AX300" s="53"/>
    </row>
    <row r="301" spans="2:50" ht="16.5" customHeight="1" x14ac:dyDescent="0.3">
      <c r="B301" s="61"/>
      <c r="AX301" s="53"/>
    </row>
    <row r="302" spans="2:50" ht="16.5" customHeight="1" x14ac:dyDescent="0.3">
      <c r="B302" s="61"/>
      <c r="AX302" s="53"/>
    </row>
    <row r="303" spans="2:50" ht="16.5" customHeight="1" x14ac:dyDescent="0.3">
      <c r="B303" s="61"/>
      <c r="AX303" s="53"/>
    </row>
    <row r="304" spans="2:50" ht="16.5" customHeight="1" x14ac:dyDescent="0.3">
      <c r="B304" s="61"/>
      <c r="AX304" s="53"/>
    </row>
    <row r="305" spans="2:50" ht="16.5" customHeight="1" x14ac:dyDescent="0.3">
      <c r="B305" s="61"/>
      <c r="AX305" s="53"/>
    </row>
    <row r="306" spans="2:50" ht="16.5" customHeight="1" x14ac:dyDescent="0.3">
      <c r="B306" s="61"/>
      <c r="AX306" s="53"/>
    </row>
    <row r="307" spans="2:50" ht="16.5" customHeight="1" x14ac:dyDescent="0.3">
      <c r="B307" s="61"/>
      <c r="AX307" s="53"/>
    </row>
    <row r="308" spans="2:50" ht="16.5" customHeight="1" x14ac:dyDescent="0.3">
      <c r="B308" s="61"/>
      <c r="AX308" s="53"/>
    </row>
    <row r="309" spans="2:50" ht="16.5" customHeight="1" x14ac:dyDescent="0.3">
      <c r="B309" s="61"/>
      <c r="AX309" s="53"/>
    </row>
    <row r="310" spans="2:50" ht="16.5" customHeight="1" x14ac:dyDescent="0.3">
      <c r="B310" s="61"/>
      <c r="AX310" s="53"/>
    </row>
    <row r="311" spans="2:50" ht="16.5" customHeight="1" x14ac:dyDescent="0.3">
      <c r="B311" s="61"/>
      <c r="AX311" s="53"/>
    </row>
    <row r="312" spans="2:50" ht="16.5" customHeight="1" x14ac:dyDescent="0.3">
      <c r="B312" s="61"/>
      <c r="AX312" s="53"/>
    </row>
    <row r="313" spans="2:50" ht="16.5" customHeight="1" x14ac:dyDescent="0.3">
      <c r="B313" s="61"/>
      <c r="AX313" s="53"/>
    </row>
    <row r="314" spans="2:50" ht="16.5" customHeight="1" x14ac:dyDescent="0.3">
      <c r="B314" s="61"/>
      <c r="AX314" s="53"/>
    </row>
    <row r="315" spans="2:50" ht="16.5" customHeight="1" x14ac:dyDescent="0.3">
      <c r="B315" s="61"/>
      <c r="AX315" s="53"/>
    </row>
    <row r="316" spans="2:50" ht="16.5" customHeight="1" x14ac:dyDescent="0.3">
      <c r="B316" s="61"/>
      <c r="AX316" s="53"/>
    </row>
    <row r="317" spans="2:50" ht="16.5" customHeight="1" x14ac:dyDescent="0.3">
      <c r="B317" s="61"/>
      <c r="AX317" s="53"/>
    </row>
    <row r="318" spans="2:50" ht="16.5" customHeight="1" x14ac:dyDescent="0.3">
      <c r="B318" s="61"/>
      <c r="AX318" s="53"/>
    </row>
    <row r="319" spans="2:50" ht="16.5" customHeight="1" x14ac:dyDescent="0.3">
      <c r="B319" s="61"/>
      <c r="AX319" s="53"/>
    </row>
    <row r="320" spans="2:50" ht="16.5" customHeight="1" x14ac:dyDescent="0.3">
      <c r="B320" s="61"/>
      <c r="AX320" s="53"/>
    </row>
    <row r="321" spans="2:50" ht="16.5" customHeight="1" x14ac:dyDescent="0.3">
      <c r="B321" s="61"/>
      <c r="AX321" s="53"/>
    </row>
    <row r="322" spans="2:50" ht="16.5" customHeight="1" x14ac:dyDescent="0.3">
      <c r="B322" s="61"/>
      <c r="AX322" s="53"/>
    </row>
    <row r="323" spans="2:50" ht="16.5" customHeight="1" x14ac:dyDescent="0.3">
      <c r="B323" s="61"/>
      <c r="AX323" s="53"/>
    </row>
    <row r="324" spans="2:50" ht="16.5" customHeight="1" x14ac:dyDescent="0.3">
      <c r="B324" s="61"/>
      <c r="AX324" s="53"/>
    </row>
    <row r="325" spans="2:50" ht="16.5" customHeight="1" x14ac:dyDescent="0.3">
      <c r="B325" s="61"/>
      <c r="AX325" s="53"/>
    </row>
    <row r="326" spans="2:50" ht="16.5" customHeight="1" x14ac:dyDescent="0.3">
      <c r="B326" s="61"/>
      <c r="AX326" s="53"/>
    </row>
    <row r="327" spans="2:50" ht="16.5" customHeight="1" x14ac:dyDescent="0.3">
      <c r="B327" s="61"/>
      <c r="AX327" s="53"/>
    </row>
    <row r="328" spans="2:50" ht="16.5" customHeight="1" x14ac:dyDescent="0.3">
      <c r="B328" s="61"/>
      <c r="AX328" s="53"/>
    </row>
    <row r="329" spans="2:50" ht="16.5" customHeight="1" x14ac:dyDescent="0.3">
      <c r="B329" s="61"/>
      <c r="AX329" s="53"/>
    </row>
    <row r="330" spans="2:50" ht="16.5" customHeight="1" x14ac:dyDescent="0.3">
      <c r="B330" s="61"/>
      <c r="AX330" s="53"/>
    </row>
    <row r="331" spans="2:50" ht="16.5" customHeight="1" x14ac:dyDescent="0.3">
      <c r="B331" s="61"/>
      <c r="AX331" s="53"/>
    </row>
    <row r="332" spans="2:50" ht="16.5" customHeight="1" x14ac:dyDescent="0.3">
      <c r="B332" s="61"/>
      <c r="AX332" s="53"/>
    </row>
    <row r="333" spans="2:50" ht="16.5" customHeight="1" x14ac:dyDescent="0.3">
      <c r="B333" s="61"/>
      <c r="AX333" s="53"/>
    </row>
    <row r="334" spans="2:50" ht="16.5" customHeight="1" x14ac:dyDescent="0.3">
      <c r="B334" s="61"/>
      <c r="AX334" s="53"/>
    </row>
    <row r="335" spans="2:50" ht="16.5" customHeight="1" x14ac:dyDescent="0.3">
      <c r="B335" s="61"/>
      <c r="AX335" s="53"/>
    </row>
    <row r="336" spans="2:50" ht="16.5" customHeight="1" x14ac:dyDescent="0.3">
      <c r="B336" s="61"/>
      <c r="AX336" s="53"/>
    </row>
    <row r="337" spans="2:50" ht="16.5" customHeight="1" x14ac:dyDescent="0.3">
      <c r="B337" s="61"/>
      <c r="AX337" s="53"/>
    </row>
    <row r="338" spans="2:50" ht="16.5" customHeight="1" x14ac:dyDescent="0.3">
      <c r="B338" s="61"/>
      <c r="AX338" s="53"/>
    </row>
    <row r="339" spans="2:50" ht="16.5" customHeight="1" x14ac:dyDescent="0.3">
      <c r="B339" s="61"/>
      <c r="AX339" s="53"/>
    </row>
    <row r="340" spans="2:50" ht="16.5" customHeight="1" x14ac:dyDescent="0.3">
      <c r="B340" s="61"/>
      <c r="AX340" s="53"/>
    </row>
    <row r="341" spans="2:50" ht="16.5" customHeight="1" x14ac:dyDescent="0.3">
      <c r="B341" s="61"/>
      <c r="AX341" s="53"/>
    </row>
    <row r="342" spans="2:50" ht="16.5" customHeight="1" x14ac:dyDescent="0.3">
      <c r="B342" s="61"/>
      <c r="AX342" s="53"/>
    </row>
    <row r="343" spans="2:50" ht="16.5" customHeight="1" x14ac:dyDescent="0.3">
      <c r="B343" s="61"/>
      <c r="AX343" s="53"/>
    </row>
    <row r="344" spans="2:50" ht="16.5" customHeight="1" x14ac:dyDescent="0.3">
      <c r="B344" s="61"/>
      <c r="AX344" s="53"/>
    </row>
    <row r="345" spans="2:50" ht="16.5" customHeight="1" x14ac:dyDescent="0.3">
      <c r="B345" s="61"/>
      <c r="AX345" s="53"/>
    </row>
    <row r="346" spans="2:50" ht="16.5" customHeight="1" x14ac:dyDescent="0.3">
      <c r="B346" s="61"/>
      <c r="AX346" s="53"/>
    </row>
    <row r="347" spans="2:50" ht="16.5" customHeight="1" x14ac:dyDescent="0.3">
      <c r="B347" s="61"/>
      <c r="AX347" s="53"/>
    </row>
    <row r="348" spans="2:50" ht="16.5" customHeight="1" x14ac:dyDescent="0.3">
      <c r="B348" s="61"/>
      <c r="AX348" s="53"/>
    </row>
    <row r="349" spans="2:50" ht="16.5" customHeight="1" x14ac:dyDescent="0.3">
      <c r="B349" s="61"/>
      <c r="AX349" s="53"/>
    </row>
    <row r="350" spans="2:50" ht="16.5" customHeight="1" x14ac:dyDescent="0.3">
      <c r="B350" s="61"/>
      <c r="AX350" s="53"/>
    </row>
    <row r="351" spans="2:50" ht="16.5" customHeight="1" x14ac:dyDescent="0.3">
      <c r="B351" s="61"/>
      <c r="AX351" s="53"/>
    </row>
    <row r="352" spans="2:50" ht="16.5" customHeight="1" x14ac:dyDescent="0.3">
      <c r="B352" s="61"/>
      <c r="AX352" s="53"/>
    </row>
    <row r="353" spans="2:50" ht="16.5" customHeight="1" x14ac:dyDescent="0.3">
      <c r="B353" s="61"/>
      <c r="AX353" s="53"/>
    </row>
    <row r="354" spans="2:50" ht="16.5" customHeight="1" x14ac:dyDescent="0.3">
      <c r="B354" s="61"/>
      <c r="AX354" s="53"/>
    </row>
    <row r="355" spans="2:50" ht="16.5" customHeight="1" x14ac:dyDescent="0.3">
      <c r="B355" s="61"/>
      <c r="AX355" s="53"/>
    </row>
    <row r="356" spans="2:50" ht="16.5" customHeight="1" x14ac:dyDescent="0.3">
      <c r="B356" s="61"/>
      <c r="AX356" s="53"/>
    </row>
    <row r="357" spans="2:50" ht="16.5" customHeight="1" x14ac:dyDescent="0.3">
      <c r="B357" s="61"/>
      <c r="AX357" s="53"/>
    </row>
    <row r="358" spans="2:50" ht="16.5" customHeight="1" x14ac:dyDescent="0.3">
      <c r="B358" s="61"/>
      <c r="AX358" s="53"/>
    </row>
    <row r="359" spans="2:50" ht="16.5" customHeight="1" x14ac:dyDescent="0.3">
      <c r="B359" s="61"/>
      <c r="AX359" s="53"/>
    </row>
    <row r="360" spans="2:50" ht="16.5" customHeight="1" x14ac:dyDescent="0.3">
      <c r="B360" s="61"/>
      <c r="AX360" s="53"/>
    </row>
    <row r="361" spans="2:50" ht="16.5" customHeight="1" x14ac:dyDescent="0.3">
      <c r="B361" s="61"/>
      <c r="AX361" s="53"/>
    </row>
    <row r="362" spans="2:50" ht="16.5" customHeight="1" x14ac:dyDescent="0.3">
      <c r="B362" s="61"/>
      <c r="AX362" s="53"/>
    </row>
    <row r="363" spans="2:50" ht="16.5" customHeight="1" x14ac:dyDescent="0.3">
      <c r="B363" s="61"/>
      <c r="AX363" s="53"/>
    </row>
    <row r="364" spans="2:50" ht="16.5" customHeight="1" x14ac:dyDescent="0.3">
      <c r="B364" s="61"/>
      <c r="AX364" s="53"/>
    </row>
    <row r="365" spans="2:50" ht="16.5" customHeight="1" x14ac:dyDescent="0.3">
      <c r="B365" s="61"/>
      <c r="AX365" s="53"/>
    </row>
    <row r="366" spans="2:50" ht="16.5" customHeight="1" x14ac:dyDescent="0.3">
      <c r="B366" s="61"/>
      <c r="AX366" s="53"/>
    </row>
    <row r="367" spans="2:50" ht="16.5" customHeight="1" x14ac:dyDescent="0.3">
      <c r="B367" s="61"/>
      <c r="AX367" s="53"/>
    </row>
    <row r="368" spans="2:50" ht="16.5" customHeight="1" x14ac:dyDescent="0.3">
      <c r="B368" s="61"/>
      <c r="AX368" s="53"/>
    </row>
    <row r="369" spans="2:50" ht="16.5" customHeight="1" x14ac:dyDescent="0.3">
      <c r="B369" s="61"/>
      <c r="AX369" s="53"/>
    </row>
    <row r="370" spans="2:50" ht="16.5" customHeight="1" x14ac:dyDescent="0.3">
      <c r="B370" s="61"/>
      <c r="AX370" s="53"/>
    </row>
    <row r="371" spans="2:50" ht="16.5" customHeight="1" x14ac:dyDescent="0.3">
      <c r="B371" s="61"/>
      <c r="AX371" s="53"/>
    </row>
    <row r="372" spans="2:50" ht="16.5" customHeight="1" x14ac:dyDescent="0.3">
      <c r="B372" s="61"/>
      <c r="AX372" s="53"/>
    </row>
    <row r="373" spans="2:50" ht="16.5" customHeight="1" x14ac:dyDescent="0.3">
      <c r="B373" s="61"/>
      <c r="AX373" s="53"/>
    </row>
    <row r="374" spans="2:50" ht="16.5" customHeight="1" x14ac:dyDescent="0.3">
      <c r="B374" s="61"/>
      <c r="AX374" s="53"/>
    </row>
    <row r="375" spans="2:50" ht="16.5" customHeight="1" x14ac:dyDescent="0.3">
      <c r="B375" s="61"/>
      <c r="AX375" s="53"/>
    </row>
    <row r="376" spans="2:50" ht="16.5" customHeight="1" x14ac:dyDescent="0.3">
      <c r="B376" s="61"/>
      <c r="AX376" s="53"/>
    </row>
    <row r="377" spans="2:50" ht="16.5" customHeight="1" x14ac:dyDescent="0.3">
      <c r="B377" s="61"/>
      <c r="AX377" s="53"/>
    </row>
    <row r="378" spans="2:50" ht="16.5" customHeight="1" x14ac:dyDescent="0.3">
      <c r="B378" s="61"/>
      <c r="AX378" s="53"/>
    </row>
    <row r="379" spans="2:50" ht="16.5" customHeight="1" x14ac:dyDescent="0.3">
      <c r="B379" s="61"/>
      <c r="AX379" s="53"/>
    </row>
    <row r="380" spans="2:50" ht="16.5" customHeight="1" x14ac:dyDescent="0.3">
      <c r="B380" s="61"/>
      <c r="AX380" s="53"/>
    </row>
    <row r="381" spans="2:50" ht="16.5" customHeight="1" x14ac:dyDescent="0.3">
      <c r="B381" s="61"/>
      <c r="AX381" s="53"/>
    </row>
    <row r="382" spans="2:50" ht="16.5" customHeight="1" x14ac:dyDescent="0.3">
      <c r="B382" s="61"/>
      <c r="AX382" s="53"/>
    </row>
    <row r="383" spans="2:50" ht="16.5" customHeight="1" x14ac:dyDescent="0.3">
      <c r="B383" s="61"/>
      <c r="AX383" s="53"/>
    </row>
    <row r="384" spans="2:50" ht="16.5" customHeight="1" x14ac:dyDescent="0.3">
      <c r="B384" s="61"/>
      <c r="AX384" s="53"/>
    </row>
    <row r="385" spans="2:50" ht="16.5" customHeight="1" x14ac:dyDescent="0.3">
      <c r="B385" s="61"/>
      <c r="AX385" s="53"/>
    </row>
    <row r="386" spans="2:50" ht="16.5" customHeight="1" x14ac:dyDescent="0.3">
      <c r="B386" s="61"/>
      <c r="AX386" s="53"/>
    </row>
    <row r="387" spans="2:50" ht="16.5" customHeight="1" x14ac:dyDescent="0.3">
      <c r="B387" s="61"/>
      <c r="AX387" s="53"/>
    </row>
    <row r="388" spans="2:50" ht="16.5" customHeight="1" x14ac:dyDescent="0.3">
      <c r="B388" s="61"/>
      <c r="AX388" s="53"/>
    </row>
    <row r="389" spans="2:50" ht="16.5" customHeight="1" x14ac:dyDescent="0.3">
      <c r="B389" s="61"/>
      <c r="AX389" s="53"/>
    </row>
    <row r="390" spans="2:50" ht="16.5" customHeight="1" x14ac:dyDescent="0.3">
      <c r="B390" s="61"/>
      <c r="AX390" s="53"/>
    </row>
    <row r="391" spans="2:50" ht="16.5" customHeight="1" x14ac:dyDescent="0.3">
      <c r="B391" s="61"/>
      <c r="AX391" s="53"/>
    </row>
    <row r="392" spans="2:50" ht="16.5" customHeight="1" x14ac:dyDescent="0.3">
      <c r="B392" s="61"/>
      <c r="AX392" s="53"/>
    </row>
    <row r="393" spans="2:50" ht="16.5" customHeight="1" x14ac:dyDescent="0.3">
      <c r="B393" s="61"/>
      <c r="AX393" s="53"/>
    </row>
    <row r="394" spans="2:50" ht="16.5" customHeight="1" x14ac:dyDescent="0.3">
      <c r="B394" s="61"/>
      <c r="AX394" s="53"/>
    </row>
    <row r="395" spans="2:50" ht="16.5" customHeight="1" x14ac:dyDescent="0.3">
      <c r="B395" s="61"/>
      <c r="AX395" s="53"/>
    </row>
    <row r="396" spans="2:50" ht="16.5" customHeight="1" x14ac:dyDescent="0.3">
      <c r="B396" s="61"/>
      <c r="AX396" s="53"/>
    </row>
    <row r="397" spans="2:50" ht="16.5" customHeight="1" x14ac:dyDescent="0.3">
      <c r="B397" s="61"/>
      <c r="AX397" s="53"/>
    </row>
    <row r="398" spans="2:50" ht="16.5" customHeight="1" x14ac:dyDescent="0.3">
      <c r="B398" s="61"/>
      <c r="AX398" s="53"/>
    </row>
    <row r="399" spans="2:50" ht="16.5" customHeight="1" x14ac:dyDescent="0.3">
      <c r="B399" s="61"/>
      <c r="AX399" s="53"/>
    </row>
    <row r="400" spans="2:50" ht="16.5" customHeight="1" x14ac:dyDescent="0.3">
      <c r="B400" s="61"/>
      <c r="AX400" s="53"/>
    </row>
    <row r="401" spans="2:50" ht="16.5" customHeight="1" x14ac:dyDescent="0.3">
      <c r="B401" s="61"/>
      <c r="AX401" s="53"/>
    </row>
    <row r="402" spans="2:50" ht="16.5" customHeight="1" x14ac:dyDescent="0.3">
      <c r="B402" s="61"/>
      <c r="AX402" s="53"/>
    </row>
    <row r="403" spans="2:50" ht="16.5" customHeight="1" x14ac:dyDescent="0.3">
      <c r="B403" s="61"/>
      <c r="AX403" s="53"/>
    </row>
    <row r="404" spans="2:50" ht="16.5" customHeight="1" x14ac:dyDescent="0.3">
      <c r="B404" s="61"/>
      <c r="AX404" s="53"/>
    </row>
    <row r="405" spans="2:50" ht="16.5" customHeight="1" x14ac:dyDescent="0.3">
      <c r="B405" s="61"/>
      <c r="AX405" s="53"/>
    </row>
    <row r="406" spans="2:50" ht="16.5" customHeight="1" x14ac:dyDescent="0.3">
      <c r="B406" s="61"/>
      <c r="AX406" s="53"/>
    </row>
    <row r="407" spans="2:50" ht="16.5" customHeight="1" x14ac:dyDescent="0.3">
      <c r="B407" s="61"/>
      <c r="AX407" s="53"/>
    </row>
    <row r="408" spans="2:50" ht="16.5" customHeight="1" x14ac:dyDescent="0.3">
      <c r="B408" s="61"/>
      <c r="AX408" s="53"/>
    </row>
    <row r="409" spans="2:50" ht="16.5" customHeight="1" x14ac:dyDescent="0.3">
      <c r="B409" s="61"/>
      <c r="AX409" s="53"/>
    </row>
    <row r="410" spans="2:50" ht="16.5" customHeight="1" x14ac:dyDescent="0.3">
      <c r="B410" s="61"/>
      <c r="AX410" s="53"/>
    </row>
    <row r="411" spans="2:50" ht="16.5" customHeight="1" x14ac:dyDescent="0.3">
      <c r="B411" s="61"/>
      <c r="AX411" s="53"/>
    </row>
    <row r="412" spans="2:50" ht="16.5" customHeight="1" x14ac:dyDescent="0.3">
      <c r="B412" s="61"/>
      <c r="AX412" s="53"/>
    </row>
    <row r="413" spans="2:50" ht="16.5" customHeight="1" x14ac:dyDescent="0.3">
      <c r="B413" s="61"/>
      <c r="AX413" s="53"/>
    </row>
    <row r="414" spans="2:50" ht="16.5" customHeight="1" x14ac:dyDescent="0.3">
      <c r="B414" s="61"/>
      <c r="AX414" s="53"/>
    </row>
    <row r="415" spans="2:50" ht="16.5" customHeight="1" x14ac:dyDescent="0.3">
      <c r="B415" s="61"/>
      <c r="AX415" s="53"/>
    </row>
    <row r="416" spans="2:50" ht="16.5" customHeight="1" x14ac:dyDescent="0.3">
      <c r="B416" s="61"/>
      <c r="AX416" s="53"/>
    </row>
    <row r="417" spans="2:50" ht="16.5" customHeight="1" x14ac:dyDescent="0.3">
      <c r="B417" s="61"/>
      <c r="AX417" s="53"/>
    </row>
    <row r="418" spans="2:50" ht="16.5" customHeight="1" x14ac:dyDescent="0.3">
      <c r="B418" s="61"/>
      <c r="AX418" s="53"/>
    </row>
    <row r="419" spans="2:50" ht="16.5" customHeight="1" x14ac:dyDescent="0.3">
      <c r="B419" s="61"/>
      <c r="AX419" s="53"/>
    </row>
    <row r="420" spans="2:50" ht="16.5" customHeight="1" x14ac:dyDescent="0.3">
      <c r="B420" s="61"/>
      <c r="AX420" s="53"/>
    </row>
    <row r="421" spans="2:50" ht="16.5" customHeight="1" x14ac:dyDescent="0.3">
      <c r="B421" s="61"/>
      <c r="AX421" s="53"/>
    </row>
    <row r="422" spans="2:50" ht="16.5" customHeight="1" x14ac:dyDescent="0.3">
      <c r="B422" s="61"/>
      <c r="AX422" s="53"/>
    </row>
    <row r="423" spans="2:50" ht="16.5" customHeight="1" x14ac:dyDescent="0.3">
      <c r="B423" s="61"/>
      <c r="AX423" s="53"/>
    </row>
    <row r="424" spans="2:50" ht="16.5" customHeight="1" x14ac:dyDescent="0.3">
      <c r="B424" s="61"/>
      <c r="AX424" s="53"/>
    </row>
    <row r="425" spans="2:50" ht="16.5" customHeight="1" x14ac:dyDescent="0.3">
      <c r="B425" s="61"/>
      <c r="AX425" s="53"/>
    </row>
    <row r="426" spans="2:50" ht="16.5" customHeight="1" x14ac:dyDescent="0.3">
      <c r="B426" s="61"/>
      <c r="AX426" s="53"/>
    </row>
    <row r="427" spans="2:50" ht="16.5" customHeight="1" x14ac:dyDescent="0.3">
      <c r="B427" s="61"/>
      <c r="AX427" s="53"/>
    </row>
    <row r="428" spans="2:50" ht="16.5" customHeight="1" x14ac:dyDescent="0.3">
      <c r="B428" s="61"/>
      <c r="AX428" s="53"/>
    </row>
    <row r="429" spans="2:50" ht="16.5" customHeight="1" x14ac:dyDescent="0.3">
      <c r="B429" s="61"/>
      <c r="AX429" s="53"/>
    </row>
    <row r="430" spans="2:50" ht="16.5" customHeight="1" x14ac:dyDescent="0.3">
      <c r="B430" s="61"/>
      <c r="AX430" s="53"/>
    </row>
    <row r="431" spans="2:50" ht="16.5" customHeight="1" x14ac:dyDescent="0.3">
      <c r="B431" s="61"/>
      <c r="AX431" s="53"/>
    </row>
    <row r="432" spans="2:50" ht="16.5" customHeight="1" x14ac:dyDescent="0.3">
      <c r="B432" s="61"/>
      <c r="AX432" s="53"/>
    </row>
    <row r="433" spans="2:50" ht="16.5" customHeight="1" x14ac:dyDescent="0.3">
      <c r="B433" s="61"/>
      <c r="AX433" s="53"/>
    </row>
    <row r="434" spans="2:50" ht="16.5" customHeight="1" x14ac:dyDescent="0.3">
      <c r="B434" s="61"/>
      <c r="AX434" s="53"/>
    </row>
    <row r="435" spans="2:50" ht="16.5" customHeight="1" x14ac:dyDescent="0.3">
      <c r="B435" s="61"/>
      <c r="AX435" s="53"/>
    </row>
    <row r="436" spans="2:50" ht="16.5" customHeight="1" x14ac:dyDescent="0.3">
      <c r="B436" s="61"/>
      <c r="AX436" s="53"/>
    </row>
    <row r="437" spans="2:50" ht="16.5" customHeight="1" x14ac:dyDescent="0.3">
      <c r="B437" s="61"/>
      <c r="AX437" s="53"/>
    </row>
    <row r="438" spans="2:50" ht="16.5" customHeight="1" x14ac:dyDescent="0.3">
      <c r="B438" s="61"/>
      <c r="AX438" s="53"/>
    </row>
    <row r="439" spans="2:50" ht="16.5" customHeight="1" x14ac:dyDescent="0.3">
      <c r="B439" s="61"/>
      <c r="AX439" s="53"/>
    </row>
    <row r="440" spans="2:50" ht="16.5" customHeight="1" x14ac:dyDescent="0.3">
      <c r="B440" s="61"/>
      <c r="AX440" s="53"/>
    </row>
    <row r="441" spans="2:50" ht="16.5" customHeight="1" x14ac:dyDescent="0.3">
      <c r="B441" s="61"/>
      <c r="AX441" s="53"/>
    </row>
    <row r="442" spans="2:50" ht="16.5" customHeight="1" x14ac:dyDescent="0.3">
      <c r="B442" s="61"/>
      <c r="AX442" s="53"/>
    </row>
    <row r="443" spans="2:50" ht="16.5" customHeight="1" x14ac:dyDescent="0.3">
      <c r="B443" s="61"/>
      <c r="AX443" s="53"/>
    </row>
    <row r="444" spans="2:50" ht="16.5" customHeight="1" x14ac:dyDescent="0.3">
      <c r="B444" s="61"/>
      <c r="AX444" s="53"/>
    </row>
    <row r="445" spans="2:50" ht="16.5" customHeight="1" x14ac:dyDescent="0.3">
      <c r="B445" s="61"/>
      <c r="AX445" s="53"/>
    </row>
    <row r="446" spans="2:50" ht="16.5" customHeight="1" x14ac:dyDescent="0.3">
      <c r="B446" s="61"/>
      <c r="AX446" s="53"/>
    </row>
    <row r="447" spans="2:50" ht="16.5" customHeight="1" x14ac:dyDescent="0.3">
      <c r="B447" s="61"/>
      <c r="AX447" s="53"/>
    </row>
    <row r="448" spans="2:50" ht="16.5" customHeight="1" x14ac:dyDescent="0.3">
      <c r="B448" s="61"/>
      <c r="AX448" s="53"/>
    </row>
    <row r="449" spans="2:50" ht="16.5" customHeight="1" x14ac:dyDescent="0.3">
      <c r="B449" s="61"/>
      <c r="AX449" s="53"/>
    </row>
    <row r="450" spans="2:50" ht="16.5" customHeight="1" x14ac:dyDescent="0.3">
      <c r="B450" s="61"/>
      <c r="AX450" s="53"/>
    </row>
    <row r="451" spans="2:50" ht="16.5" customHeight="1" x14ac:dyDescent="0.3">
      <c r="B451" s="61"/>
      <c r="AX451" s="53"/>
    </row>
    <row r="452" spans="2:50" ht="16.5" customHeight="1" x14ac:dyDescent="0.3">
      <c r="B452" s="61"/>
      <c r="AX452" s="53"/>
    </row>
    <row r="453" spans="2:50" ht="16.5" customHeight="1" x14ac:dyDescent="0.3">
      <c r="B453" s="61"/>
      <c r="AX453" s="53"/>
    </row>
    <row r="454" spans="2:50" ht="16.5" customHeight="1" x14ac:dyDescent="0.3">
      <c r="B454" s="61"/>
      <c r="AX454" s="53"/>
    </row>
    <row r="455" spans="2:50" ht="16.5" customHeight="1" x14ac:dyDescent="0.3">
      <c r="B455" s="61"/>
      <c r="AX455" s="53"/>
    </row>
    <row r="456" spans="2:50" ht="16.5" customHeight="1" x14ac:dyDescent="0.3">
      <c r="B456" s="61"/>
      <c r="AX456" s="53"/>
    </row>
    <row r="457" spans="2:50" ht="16.5" customHeight="1" x14ac:dyDescent="0.3">
      <c r="B457" s="61"/>
      <c r="AX457" s="53"/>
    </row>
    <row r="458" spans="2:50" ht="16.5" customHeight="1" x14ac:dyDescent="0.3">
      <c r="B458" s="61"/>
      <c r="AX458" s="53"/>
    </row>
    <row r="459" spans="2:50" ht="16.5" customHeight="1" x14ac:dyDescent="0.3">
      <c r="B459" s="61"/>
      <c r="AX459" s="53"/>
    </row>
    <row r="460" spans="2:50" ht="16.5" customHeight="1" x14ac:dyDescent="0.3">
      <c r="B460" s="61"/>
      <c r="AX460" s="53"/>
    </row>
    <row r="461" spans="2:50" ht="16.5" customHeight="1" x14ac:dyDescent="0.3">
      <c r="B461" s="61"/>
      <c r="AX461" s="53"/>
    </row>
    <row r="462" spans="2:50" ht="16.5" customHeight="1" x14ac:dyDescent="0.3">
      <c r="B462" s="61"/>
      <c r="AX462" s="53"/>
    </row>
    <row r="463" spans="2:50" ht="16.5" customHeight="1" x14ac:dyDescent="0.3">
      <c r="B463" s="61"/>
      <c r="AX463" s="53"/>
    </row>
    <row r="464" spans="2:50" ht="16.5" customHeight="1" x14ac:dyDescent="0.3">
      <c r="B464" s="61"/>
      <c r="AX464" s="53"/>
    </row>
    <row r="465" spans="2:50" ht="16.5" customHeight="1" x14ac:dyDescent="0.3">
      <c r="B465" s="61"/>
      <c r="AX465" s="53"/>
    </row>
    <row r="466" spans="2:50" ht="16.5" customHeight="1" x14ac:dyDescent="0.3">
      <c r="B466" s="61"/>
      <c r="AX466" s="53"/>
    </row>
    <row r="467" spans="2:50" ht="16.5" customHeight="1" x14ac:dyDescent="0.3">
      <c r="B467" s="61"/>
      <c r="AX467" s="53"/>
    </row>
    <row r="468" spans="2:50" ht="16.5" customHeight="1" x14ac:dyDescent="0.3">
      <c r="B468" s="61"/>
      <c r="AX468" s="53"/>
    </row>
    <row r="469" spans="2:50" ht="16.5" customHeight="1" x14ac:dyDescent="0.3">
      <c r="B469" s="61"/>
      <c r="AX469" s="53"/>
    </row>
    <row r="470" spans="2:50" ht="16.5" customHeight="1" x14ac:dyDescent="0.3">
      <c r="B470" s="61"/>
      <c r="AX470" s="53"/>
    </row>
    <row r="471" spans="2:50" ht="16.5" customHeight="1" x14ac:dyDescent="0.3">
      <c r="B471" s="61"/>
      <c r="AX471" s="53"/>
    </row>
    <row r="472" spans="2:50" ht="16.5" customHeight="1" x14ac:dyDescent="0.3">
      <c r="B472" s="61"/>
      <c r="AX472" s="53"/>
    </row>
    <row r="473" spans="2:50" ht="16.5" customHeight="1" x14ac:dyDescent="0.3">
      <c r="B473" s="61"/>
      <c r="AX473" s="53"/>
    </row>
    <row r="474" spans="2:50" ht="16.5" customHeight="1" x14ac:dyDescent="0.3">
      <c r="B474" s="61"/>
      <c r="AX474" s="53"/>
    </row>
    <row r="475" spans="2:50" ht="16.5" customHeight="1" x14ac:dyDescent="0.3">
      <c r="B475" s="61"/>
      <c r="AX475" s="53"/>
    </row>
    <row r="476" spans="2:50" ht="16.5" customHeight="1" x14ac:dyDescent="0.3">
      <c r="B476" s="61"/>
      <c r="AX476" s="53"/>
    </row>
    <row r="477" spans="2:50" ht="16.5" customHeight="1" x14ac:dyDescent="0.3">
      <c r="B477" s="61"/>
      <c r="AX477" s="53"/>
    </row>
    <row r="478" spans="2:50" ht="16.5" customHeight="1" x14ac:dyDescent="0.3">
      <c r="B478" s="61"/>
      <c r="AX478" s="53"/>
    </row>
    <row r="479" spans="2:50" ht="16.5" customHeight="1" x14ac:dyDescent="0.3">
      <c r="B479" s="61"/>
      <c r="AX479" s="53"/>
    </row>
    <row r="480" spans="2:50" ht="16.5" customHeight="1" x14ac:dyDescent="0.3">
      <c r="B480" s="61"/>
      <c r="AX480" s="53"/>
    </row>
    <row r="481" spans="2:50" ht="16.5" customHeight="1" x14ac:dyDescent="0.3">
      <c r="B481" s="61"/>
      <c r="AX481" s="53"/>
    </row>
    <row r="482" spans="2:50" ht="16.5" customHeight="1" x14ac:dyDescent="0.3">
      <c r="B482" s="61"/>
      <c r="AX482" s="53"/>
    </row>
    <row r="483" spans="2:50" ht="16.5" customHeight="1" x14ac:dyDescent="0.3">
      <c r="B483" s="61"/>
      <c r="AX483" s="53"/>
    </row>
    <row r="484" spans="2:50" ht="16.5" customHeight="1" x14ac:dyDescent="0.3">
      <c r="B484" s="61"/>
      <c r="AX484" s="53"/>
    </row>
    <row r="485" spans="2:50" ht="16.5" customHeight="1" x14ac:dyDescent="0.3">
      <c r="B485" s="61"/>
      <c r="AX485" s="53"/>
    </row>
    <row r="486" spans="2:50" ht="16.5" customHeight="1" x14ac:dyDescent="0.3">
      <c r="B486" s="61"/>
      <c r="AX486" s="53"/>
    </row>
    <row r="487" spans="2:50" ht="16.5" customHeight="1" x14ac:dyDescent="0.3">
      <c r="B487" s="61"/>
      <c r="AX487" s="53"/>
    </row>
    <row r="488" spans="2:50" ht="16.5" customHeight="1" x14ac:dyDescent="0.3">
      <c r="B488" s="61"/>
      <c r="AX488" s="53"/>
    </row>
    <row r="489" spans="2:50" ht="16.5" customHeight="1" x14ac:dyDescent="0.3">
      <c r="B489" s="61"/>
      <c r="AX489" s="53"/>
    </row>
    <row r="490" spans="2:50" ht="16.5" customHeight="1" x14ac:dyDescent="0.3">
      <c r="B490" s="61"/>
      <c r="AX490" s="53"/>
    </row>
    <row r="491" spans="2:50" ht="16.5" customHeight="1" x14ac:dyDescent="0.3">
      <c r="B491" s="61"/>
      <c r="AX491" s="53"/>
    </row>
    <row r="492" spans="2:50" ht="16.5" customHeight="1" x14ac:dyDescent="0.3">
      <c r="B492" s="61"/>
      <c r="AX492" s="53"/>
    </row>
    <row r="493" spans="2:50" ht="16.5" customHeight="1" x14ac:dyDescent="0.3">
      <c r="B493" s="61"/>
      <c r="AX493" s="53"/>
    </row>
    <row r="494" spans="2:50" ht="16.5" customHeight="1" x14ac:dyDescent="0.3">
      <c r="B494" s="61"/>
      <c r="AX494" s="53"/>
    </row>
    <row r="495" spans="2:50" ht="16.5" customHeight="1" x14ac:dyDescent="0.3">
      <c r="B495" s="61"/>
      <c r="AX495" s="53"/>
    </row>
    <row r="496" spans="2:50" ht="16.5" customHeight="1" x14ac:dyDescent="0.3">
      <c r="B496" s="61"/>
      <c r="AX496" s="53"/>
    </row>
    <row r="497" spans="2:50" ht="16.5" customHeight="1" x14ac:dyDescent="0.3">
      <c r="B497" s="61"/>
      <c r="AX497" s="53"/>
    </row>
    <row r="498" spans="2:50" ht="16.5" customHeight="1" x14ac:dyDescent="0.3">
      <c r="B498" s="61"/>
      <c r="AX498" s="53"/>
    </row>
    <row r="499" spans="2:50" ht="16.5" customHeight="1" x14ac:dyDescent="0.3">
      <c r="B499" s="61"/>
      <c r="AX499" s="53"/>
    </row>
    <row r="500" spans="2:50" ht="16.5" customHeight="1" x14ac:dyDescent="0.3">
      <c r="B500" s="61"/>
      <c r="AX500" s="53"/>
    </row>
    <row r="501" spans="2:50" ht="16.5" customHeight="1" x14ac:dyDescent="0.3">
      <c r="B501" s="61"/>
      <c r="AX501" s="53"/>
    </row>
    <row r="502" spans="2:50" ht="16.5" customHeight="1" x14ac:dyDescent="0.3">
      <c r="B502" s="61"/>
      <c r="AX502" s="53"/>
    </row>
    <row r="503" spans="2:50" ht="16.5" customHeight="1" x14ac:dyDescent="0.3">
      <c r="B503" s="61"/>
      <c r="AX503" s="53"/>
    </row>
    <row r="504" spans="2:50" ht="16.5" customHeight="1" x14ac:dyDescent="0.3">
      <c r="B504" s="61"/>
      <c r="AX504" s="53"/>
    </row>
    <row r="505" spans="2:50" ht="16.5" customHeight="1" x14ac:dyDescent="0.3">
      <c r="B505" s="61"/>
      <c r="AX505" s="53"/>
    </row>
    <row r="506" spans="2:50" ht="16.5" customHeight="1" x14ac:dyDescent="0.3">
      <c r="B506" s="61"/>
      <c r="AX506" s="53"/>
    </row>
    <row r="507" spans="2:50" ht="16.5" customHeight="1" x14ac:dyDescent="0.3">
      <c r="B507" s="61"/>
      <c r="AX507" s="53"/>
    </row>
    <row r="508" spans="2:50" ht="16.5" customHeight="1" x14ac:dyDescent="0.3">
      <c r="B508" s="61"/>
      <c r="AX508" s="53"/>
    </row>
    <row r="509" spans="2:50" ht="16.5" customHeight="1" x14ac:dyDescent="0.3">
      <c r="B509" s="61"/>
      <c r="AX509" s="53"/>
    </row>
    <row r="510" spans="2:50" ht="16.5" customHeight="1" x14ac:dyDescent="0.3">
      <c r="B510" s="61"/>
      <c r="AX510" s="53"/>
    </row>
    <row r="511" spans="2:50" ht="16.5" customHeight="1" x14ac:dyDescent="0.3">
      <c r="B511" s="61"/>
      <c r="AX511" s="53"/>
    </row>
    <row r="512" spans="2:50" ht="16.5" customHeight="1" x14ac:dyDescent="0.3">
      <c r="B512" s="61"/>
      <c r="AX512" s="53"/>
    </row>
    <row r="513" spans="2:50" ht="16.5" customHeight="1" x14ac:dyDescent="0.3">
      <c r="B513" s="61"/>
      <c r="AX513" s="53"/>
    </row>
    <row r="514" spans="2:50" ht="16.5" customHeight="1" x14ac:dyDescent="0.3">
      <c r="B514" s="61"/>
      <c r="AX514" s="53"/>
    </row>
    <row r="515" spans="2:50" ht="16.5" customHeight="1" x14ac:dyDescent="0.3">
      <c r="B515" s="61"/>
      <c r="AX515" s="53"/>
    </row>
    <row r="516" spans="2:50" ht="16.5" customHeight="1" x14ac:dyDescent="0.3">
      <c r="B516" s="61"/>
      <c r="AX516" s="53"/>
    </row>
    <row r="517" spans="2:50" ht="16.5" customHeight="1" x14ac:dyDescent="0.3">
      <c r="B517" s="61"/>
      <c r="AX517" s="53"/>
    </row>
    <row r="518" spans="2:50" ht="16.5" customHeight="1" x14ac:dyDescent="0.3">
      <c r="B518" s="61"/>
      <c r="AX518" s="53"/>
    </row>
    <row r="519" spans="2:50" ht="16.5" customHeight="1" x14ac:dyDescent="0.3">
      <c r="B519" s="61"/>
      <c r="AX519" s="53"/>
    </row>
    <row r="520" spans="2:50" ht="16.5" customHeight="1" x14ac:dyDescent="0.3">
      <c r="B520" s="61"/>
      <c r="AX520" s="53"/>
    </row>
    <row r="521" spans="2:50" ht="16.5" customHeight="1" x14ac:dyDescent="0.3">
      <c r="B521" s="61"/>
      <c r="AX521" s="53"/>
    </row>
    <row r="522" spans="2:50" ht="16.5" customHeight="1" x14ac:dyDescent="0.3">
      <c r="B522" s="61"/>
      <c r="AX522" s="53"/>
    </row>
    <row r="523" spans="2:50" ht="16.5" customHeight="1" x14ac:dyDescent="0.3">
      <c r="B523" s="61"/>
      <c r="AX523" s="53"/>
    </row>
    <row r="524" spans="2:50" ht="16.5" customHeight="1" x14ac:dyDescent="0.3">
      <c r="B524" s="61"/>
      <c r="AX524" s="53"/>
    </row>
    <row r="525" spans="2:50" ht="16.5" customHeight="1" x14ac:dyDescent="0.3">
      <c r="B525" s="61"/>
      <c r="AX525" s="53"/>
    </row>
    <row r="526" spans="2:50" ht="16.5" customHeight="1" x14ac:dyDescent="0.3">
      <c r="B526" s="61"/>
      <c r="AX526" s="53"/>
    </row>
    <row r="527" spans="2:50" ht="16.5" customHeight="1" x14ac:dyDescent="0.3">
      <c r="B527" s="61"/>
      <c r="AX527" s="53"/>
    </row>
    <row r="528" spans="2:50" ht="16.5" customHeight="1" x14ac:dyDescent="0.3">
      <c r="B528" s="61"/>
      <c r="AX528" s="53"/>
    </row>
    <row r="529" spans="2:50" ht="16.5" customHeight="1" x14ac:dyDescent="0.3">
      <c r="B529" s="61"/>
      <c r="AX529" s="53"/>
    </row>
    <row r="530" spans="2:50" ht="16.5" customHeight="1" x14ac:dyDescent="0.3">
      <c r="B530" s="61"/>
      <c r="AX530" s="53"/>
    </row>
    <row r="531" spans="2:50" ht="16.5" customHeight="1" x14ac:dyDescent="0.3">
      <c r="B531" s="61"/>
      <c r="AX531" s="53"/>
    </row>
    <row r="532" spans="2:50" ht="16.5" customHeight="1" x14ac:dyDescent="0.3">
      <c r="B532" s="61"/>
      <c r="AX532" s="53"/>
    </row>
    <row r="533" spans="2:50" ht="16.5" customHeight="1" x14ac:dyDescent="0.3">
      <c r="B533" s="61"/>
      <c r="AX533" s="53"/>
    </row>
    <row r="534" spans="2:50" ht="16.5" customHeight="1" x14ac:dyDescent="0.3">
      <c r="B534" s="61"/>
      <c r="AX534" s="53"/>
    </row>
    <row r="535" spans="2:50" ht="16.5" customHeight="1" x14ac:dyDescent="0.3">
      <c r="B535" s="61"/>
      <c r="AX535" s="53"/>
    </row>
    <row r="536" spans="2:50" ht="16.5" customHeight="1" x14ac:dyDescent="0.3">
      <c r="B536" s="61"/>
      <c r="AX536" s="53"/>
    </row>
    <row r="537" spans="2:50" ht="16.5" customHeight="1" x14ac:dyDescent="0.3">
      <c r="B537" s="61"/>
      <c r="AX537" s="53"/>
    </row>
    <row r="538" spans="2:50" ht="16.5" customHeight="1" x14ac:dyDescent="0.3">
      <c r="B538" s="61"/>
      <c r="AX538" s="53"/>
    </row>
    <row r="539" spans="2:50" ht="16.5" customHeight="1" x14ac:dyDescent="0.3">
      <c r="B539" s="61"/>
      <c r="AX539" s="53"/>
    </row>
    <row r="540" spans="2:50" ht="16.5" customHeight="1" x14ac:dyDescent="0.3">
      <c r="B540" s="61"/>
      <c r="AX540" s="53"/>
    </row>
    <row r="541" spans="2:50" ht="16.5" customHeight="1" x14ac:dyDescent="0.3">
      <c r="B541" s="61"/>
      <c r="AX541" s="53"/>
    </row>
    <row r="542" spans="2:50" ht="16.5" customHeight="1" x14ac:dyDescent="0.3">
      <c r="B542" s="61"/>
      <c r="AX542" s="53"/>
    </row>
    <row r="543" spans="2:50" ht="16.5" customHeight="1" x14ac:dyDescent="0.3">
      <c r="B543" s="61"/>
      <c r="AX543" s="53"/>
    </row>
    <row r="544" spans="2:50" ht="16.5" customHeight="1" x14ac:dyDescent="0.3">
      <c r="B544" s="61"/>
      <c r="AX544" s="53"/>
    </row>
    <row r="545" spans="2:50" ht="16.5" customHeight="1" x14ac:dyDescent="0.3">
      <c r="B545" s="61"/>
      <c r="AX545" s="53"/>
    </row>
    <row r="546" spans="2:50" ht="16.5" customHeight="1" x14ac:dyDescent="0.3">
      <c r="B546" s="61"/>
      <c r="AX546" s="53"/>
    </row>
    <row r="547" spans="2:50" ht="16.5" customHeight="1" x14ac:dyDescent="0.3">
      <c r="B547" s="61"/>
      <c r="AX547" s="53"/>
    </row>
    <row r="548" spans="2:50" ht="16.5" customHeight="1" x14ac:dyDescent="0.3">
      <c r="B548" s="61"/>
      <c r="AX548" s="53"/>
    </row>
    <row r="549" spans="2:50" ht="16.5" customHeight="1" x14ac:dyDescent="0.3">
      <c r="B549" s="61"/>
      <c r="AX549" s="53"/>
    </row>
    <row r="550" spans="2:50" ht="16.5" customHeight="1" x14ac:dyDescent="0.3">
      <c r="B550" s="61"/>
      <c r="AX550" s="53"/>
    </row>
    <row r="551" spans="2:50" ht="16.5" customHeight="1" x14ac:dyDescent="0.3">
      <c r="B551" s="61"/>
      <c r="AX551" s="53"/>
    </row>
    <row r="552" spans="2:50" ht="16.5" customHeight="1" x14ac:dyDescent="0.3">
      <c r="B552" s="61"/>
      <c r="AX552" s="53"/>
    </row>
    <row r="553" spans="2:50" ht="16.5" customHeight="1" x14ac:dyDescent="0.3">
      <c r="B553" s="61"/>
      <c r="AX553" s="53"/>
    </row>
    <row r="554" spans="2:50" ht="16.5" customHeight="1" x14ac:dyDescent="0.3">
      <c r="B554" s="61"/>
      <c r="AX554" s="53"/>
    </row>
    <row r="555" spans="2:50" ht="16.5" customHeight="1" x14ac:dyDescent="0.3">
      <c r="B555" s="61"/>
      <c r="AX555" s="53"/>
    </row>
    <row r="556" spans="2:50" ht="16.5" customHeight="1" x14ac:dyDescent="0.3">
      <c r="B556" s="61"/>
      <c r="AX556" s="53"/>
    </row>
    <row r="557" spans="2:50" ht="16.5" customHeight="1" x14ac:dyDescent="0.3">
      <c r="B557" s="61"/>
      <c r="AX557" s="53"/>
    </row>
    <row r="558" spans="2:50" ht="16.5" customHeight="1" x14ac:dyDescent="0.3">
      <c r="B558" s="61"/>
      <c r="AX558" s="53"/>
    </row>
    <row r="559" spans="2:50" ht="16.5" customHeight="1" x14ac:dyDescent="0.3">
      <c r="B559" s="61"/>
      <c r="AX559" s="53"/>
    </row>
    <row r="560" spans="2:50" ht="16.5" customHeight="1" x14ac:dyDescent="0.3">
      <c r="B560" s="61"/>
      <c r="AX560" s="53"/>
    </row>
    <row r="561" spans="2:50" ht="16.5" customHeight="1" x14ac:dyDescent="0.3">
      <c r="B561" s="61"/>
      <c r="AX561" s="53"/>
    </row>
    <row r="562" spans="2:50" ht="16.5" customHeight="1" x14ac:dyDescent="0.3">
      <c r="B562" s="61"/>
      <c r="AX562" s="53"/>
    </row>
    <row r="563" spans="2:50" ht="16.5" customHeight="1" x14ac:dyDescent="0.3">
      <c r="B563" s="61"/>
      <c r="AX563" s="53"/>
    </row>
    <row r="564" spans="2:50" ht="16.5" customHeight="1" x14ac:dyDescent="0.3">
      <c r="B564" s="61"/>
      <c r="AX564" s="53"/>
    </row>
    <row r="565" spans="2:50" ht="16.5" customHeight="1" x14ac:dyDescent="0.3">
      <c r="B565" s="61"/>
      <c r="AX565" s="53"/>
    </row>
    <row r="566" spans="2:50" ht="16.5" customHeight="1" x14ac:dyDescent="0.3">
      <c r="B566" s="61"/>
      <c r="AX566" s="53"/>
    </row>
    <row r="567" spans="2:50" ht="16.5" customHeight="1" x14ac:dyDescent="0.3">
      <c r="B567" s="61"/>
      <c r="AX567" s="53"/>
    </row>
    <row r="568" spans="2:50" ht="16.5" customHeight="1" x14ac:dyDescent="0.3">
      <c r="B568" s="61"/>
      <c r="AX568" s="53"/>
    </row>
    <row r="569" spans="2:50" ht="16.5" customHeight="1" x14ac:dyDescent="0.3">
      <c r="B569" s="61"/>
      <c r="AX569" s="53"/>
    </row>
    <row r="570" spans="2:50" ht="16.5" customHeight="1" x14ac:dyDescent="0.3">
      <c r="B570" s="61"/>
      <c r="AX570" s="53"/>
    </row>
    <row r="571" spans="2:50" ht="16.5" customHeight="1" x14ac:dyDescent="0.3">
      <c r="B571" s="61"/>
      <c r="AX571" s="53"/>
    </row>
    <row r="572" spans="2:50" ht="16.5" customHeight="1" x14ac:dyDescent="0.3">
      <c r="B572" s="61"/>
      <c r="AX572" s="53"/>
    </row>
    <row r="573" spans="2:50" ht="16.5" customHeight="1" x14ac:dyDescent="0.3">
      <c r="B573" s="61"/>
      <c r="AX573" s="53"/>
    </row>
    <row r="574" spans="2:50" ht="16.5" customHeight="1" x14ac:dyDescent="0.3">
      <c r="B574" s="61"/>
      <c r="AX574" s="53"/>
    </row>
    <row r="575" spans="2:50" ht="16.5" customHeight="1" x14ac:dyDescent="0.3">
      <c r="B575" s="61"/>
      <c r="AX575" s="53"/>
    </row>
    <row r="576" spans="2:50" ht="16.5" customHeight="1" x14ac:dyDescent="0.3">
      <c r="B576" s="61"/>
      <c r="AX576" s="53"/>
    </row>
    <row r="577" spans="2:50" ht="16.5" customHeight="1" x14ac:dyDescent="0.3">
      <c r="B577" s="61"/>
      <c r="AX577" s="53"/>
    </row>
    <row r="578" spans="2:50" ht="16.5" customHeight="1" x14ac:dyDescent="0.3">
      <c r="B578" s="61"/>
      <c r="AX578" s="53"/>
    </row>
    <row r="579" spans="2:50" ht="16.5" customHeight="1" x14ac:dyDescent="0.3">
      <c r="B579" s="61"/>
      <c r="AX579" s="53"/>
    </row>
    <row r="580" spans="2:50" ht="16.5" customHeight="1" x14ac:dyDescent="0.3">
      <c r="B580" s="61"/>
      <c r="AX580" s="53"/>
    </row>
    <row r="581" spans="2:50" ht="16.5" customHeight="1" x14ac:dyDescent="0.3">
      <c r="B581" s="61"/>
      <c r="AX581" s="53"/>
    </row>
    <row r="582" spans="2:50" ht="16.5" customHeight="1" x14ac:dyDescent="0.3">
      <c r="B582" s="61"/>
      <c r="AX582" s="53"/>
    </row>
    <row r="583" spans="2:50" ht="16.5" customHeight="1" x14ac:dyDescent="0.3">
      <c r="B583" s="61"/>
      <c r="AX583" s="53"/>
    </row>
    <row r="584" spans="2:50" ht="16.5" customHeight="1" x14ac:dyDescent="0.3">
      <c r="B584" s="61"/>
      <c r="AX584" s="53"/>
    </row>
    <row r="585" spans="2:50" ht="16.5" customHeight="1" x14ac:dyDescent="0.3">
      <c r="B585" s="61"/>
      <c r="AX585" s="53"/>
    </row>
    <row r="586" spans="2:50" ht="16.5" customHeight="1" x14ac:dyDescent="0.3">
      <c r="B586" s="61"/>
      <c r="AX586" s="53"/>
    </row>
    <row r="587" spans="2:50" ht="16.5" customHeight="1" x14ac:dyDescent="0.3">
      <c r="B587" s="61"/>
      <c r="AX587" s="53"/>
    </row>
    <row r="588" spans="2:50" ht="16.5" customHeight="1" x14ac:dyDescent="0.3">
      <c r="B588" s="61"/>
      <c r="AX588" s="53"/>
    </row>
    <row r="589" spans="2:50" ht="16.5" customHeight="1" x14ac:dyDescent="0.3">
      <c r="B589" s="61"/>
      <c r="AX589" s="53"/>
    </row>
    <row r="590" spans="2:50" ht="16.5" customHeight="1" x14ac:dyDescent="0.3">
      <c r="B590" s="61"/>
      <c r="AX590" s="53"/>
    </row>
    <row r="591" spans="2:50" ht="16.5" customHeight="1" x14ac:dyDescent="0.3">
      <c r="B591" s="61"/>
      <c r="AX591" s="53"/>
    </row>
    <row r="592" spans="2:50" ht="16.5" customHeight="1" x14ac:dyDescent="0.3">
      <c r="B592" s="61"/>
      <c r="AX592" s="53"/>
    </row>
    <row r="593" spans="2:50" ht="16.5" customHeight="1" x14ac:dyDescent="0.3">
      <c r="B593" s="61"/>
      <c r="AX593" s="53"/>
    </row>
    <row r="594" spans="2:50" ht="16.5" customHeight="1" x14ac:dyDescent="0.3">
      <c r="B594" s="61"/>
      <c r="AX594" s="53"/>
    </row>
    <row r="595" spans="2:50" ht="16.5" customHeight="1" x14ac:dyDescent="0.3">
      <c r="B595" s="61"/>
      <c r="AX595" s="53"/>
    </row>
    <row r="596" spans="2:50" ht="16.5" customHeight="1" x14ac:dyDescent="0.3">
      <c r="B596" s="61"/>
      <c r="AX596" s="53"/>
    </row>
    <row r="597" spans="2:50" ht="16.5" customHeight="1" x14ac:dyDescent="0.3">
      <c r="B597" s="61"/>
      <c r="AX597" s="53"/>
    </row>
    <row r="598" spans="2:50" ht="16.5" customHeight="1" x14ac:dyDescent="0.3">
      <c r="B598" s="61"/>
      <c r="AX598" s="53"/>
    </row>
    <row r="599" spans="2:50" ht="16.5" customHeight="1" x14ac:dyDescent="0.3">
      <c r="B599" s="61"/>
      <c r="AX599" s="53"/>
    </row>
    <row r="600" spans="2:50" ht="16.5" customHeight="1" x14ac:dyDescent="0.3">
      <c r="B600" s="61"/>
      <c r="AX600" s="53"/>
    </row>
    <row r="601" spans="2:50" ht="16.5" customHeight="1" x14ac:dyDescent="0.3">
      <c r="B601" s="61"/>
      <c r="AX601" s="53"/>
    </row>
    <row r="602" spans="2:50" ht="16.5" customHeight="1" x14ac:dyDescent="0.3">
      <c r="B602" s="61"/>
      <c r="AX602" s="53"/>
    </row>
    <row r="603" spans="2:50" ht="16.5" customHeight="1" x14ac:dyDescent="0.3">
      <c r="B603" s="61"/>
      <c r="AX603" s="53"/>
    </row>
    <row r="604" spans="2:50" ht="16.5" customHeight="1" x14ac:dyDescent="0.3">
      <c r="B604" s="61"/>
      <c r="AX604" s="53"/>
    </row>
    <row r="605" spans="2:50" ht="16.5" customHeight="1" x14ac:dyDescent="0.3">
      <c r="B605" s="61"/>
      <c r="AX605" s="53"/>
    </row>
    <row r="606" spans="2:50" ht="16.5" customHeight="1" x14ac:dyDescent="0.3">
      <c r="B606" s="61"/>
      <c r="AX606" s="53"/>
    </row>
    <row r="607" spans="2:50" ht="16.5" customHeight="1" x14ac:dyDescent="0.3">
      <c r="B607" s="61"/>
      <c r="AX607" s="53"/>
    </row>
    <row r="608" spans="2:50" ht="16.5" customHeight="1" x14ac:dyDescent="0.3">
      <c r="B608" s="61"/>
      <c r="AX608" s="53"/>
    </row>
    <row r="609" spans="2:50" ht="16.5" customHeight="1" x14ac:dyDescent="0.3">
      <c r="B609" s="61"/>
      <c r="AX609" s="53"/>
    </row>
    <row r="610" spans="2:50" ht="16.5" customHeight="1" x14ac:dyDescent="0.3">
      <c r="B610" s="61"/>
      <c r="AX610" s="53"/>
    </row>
    <row r="611" spans="2:50" ht="16.5" customHeight="1" x14ac:dyDescent="0.3">
      <c r="B611" s="61"/>
      <c r="AX611" s="53"/>
    </row>
    <row r="612" spans="2:50" ht="16.5" customHeight="1" x14ac:dyDescent="0.3">
      <c r="B612" s="61"/>
      <c r="AX612" s="53"/>
    </row>
    <row r="613" spans="2:50" ht="16.5" customHeight="1" x14ac:dyDescent="0.3">
      <c r="B613" s="61"/>
      <c r="AX613" s="53"/>
    </row>
    <row r="614" spans="2:50" ht="16.5" customHeight="1" x14ac:dyDescent="0.3">
      <c r="B614" s="61"/>
      <c r="AX614" s="53"/>
    </row>
    <row r="615" spans="2:50" ht="16.5" customHeight="1" x14ac:dyDescent="0.3">
      <c r="B615" s="61"/>
      <c r="AX615" s="53"/>
    </row>
    <row r="616" spans="2:50" ht="16.5" customHeight="1" x14ac:dyDescent="0.3">
      <c r="B616" s="61"/>
      <c r="AX616" s="53"/>
    </row>
    <row r="617" spans="2:50" ht="16.5" customHeight="1" x14ac:dyDescent="0.3">
      <c r="B617" s="61"/>
      <c r="AX617" s="53"/>
    </row>
    <row r="618" spans="2:50" ht="16.5" customHeight="1" x14ac:dyDescent="0.3">
      <c r="B618" s="61"/>
      <c r="AX618" s="53"/>
    </row>
    <row r="619" spans="2:50" ht="16.5" customHeight="1" x14ac:dyDescent="0.3">
      <c r="B619" s="61"/>
      <c r="AX619" s="53"/>
    </row>
    <row r="620" spans="2:50" ht="16.5" customHeight="1" x14ac:dyDescent="0.3">
      <c r="B620" s="61"/>
      <c r="AX620" s="53"/>
    </row>
    <row r="621" spans="2:50" ht="16.5" customHeight="1" x14ac:dyDescent="0.3">
      <c r="B621" s="61"/>
      <c r="AX621" s="53"/>
    </row>
    <row r="622" spans="2:50" ht="16.5" customHeight="1" x14ac:dyDescent="0.3">
      <c r="B622" s="61"/>
      <c r="AX622" s="53"/>
    </row>
    <row r="623" spans="2:50" ht="16.5" customHeight="1" x14ac:dyDescent="0.3">
      <c r="B623" s="61"/>
      <c r="AX623" s="53"/>
    </row>
    <row r="624" spans="2:50" ht="16.5" customHeight="1" x14ac:dyDescent="0.3">
      <c r="B624" s="61"/>
      <c r="AX624" s="53"/>
    </row>
    <row r="625" spans="2:50" ht="16.5" customHeight="1" x14ac:dyDescent="0.3">
      <c r="B625" s="61"/>
      <c r="AX625" s="53"/>
    </row>
    <row r="626" spans="2:50" ht="16.5" customHeight="1" x14ac:dyDescent="0.3">
      <c r="B626" s="61"/>
      <c r="AX626" s="53"/>
    </row>
    <row r="627" spans="2:50" ht="16.5" customHeight="1" x14ac:dyDescent="0.3">
      <c r="B627" s="61"/>
      <c r="AX627" s="53"/>
    </row>
    <row r="628" spans="2:50" ht="16.5" customHeight="1" x14ac:dyDescent="0.3">
      <c r="B628" s="61"/>
      <c r="AX628" s="53"/>
    </row>
    <row r="629" spans="2:50" ht="16.5" customHeight="1" x14ac:dyDescent="0.3">
      <c r="B629" s="61"/>
      <c r="AX629" s="53"/>
    </row>
    <row r="630" spans="2:50" ht="16.5" customHeight="1" x14ac:dyDescent="0.3">
      <c r="B630" s="61"/>
      <c r="AX630" s="53"/>
    </row>
    <row r="631" spans="2:50" ht="16.5" customHeight="1" x14ac:dyDescent="0.3">
      <c r="B631" s="61"/>
      <c r="AX631" s="53"/>
    </row>
    <row r="632" spans="2:50" ht="16.5" customHeight="1" x14ac:dyDescent="0.3">
      <c r="B632" s="61"/>
      <c r="AX632" s="53"/>
    </row>
    <row r="633" spans="2:50" ht="16.5" customHeight="1" x14ac:dyDescent="0.3">
      <c r="B633" s="61"/>
      <c r="AX633" s="53"/>
    </row>
    <row r="634" spans="2:50" ht="16.5" customHeight="1" x14ac:dyDescent="0.3">
      <c r="B634" s="61"/>
      <c r="AX634" s="53"/>
    </row>
    <row r="635" spans="2:50" ht="16.5" customHeight="1" x14ac:dyDescent="0.3">
      <c r="B635" s="61"/>
      <c r="AX635" s="53"/>
    </row>
    <row r="636" spans="2:50" ht="16.5" customHeight="1" x14ac:dyDescent="0.3">
      <c r="B636" s="61"/>
      <c r="AX636" s="53"/>
    </row>
    <row r="637" spans="2:50" ht="16.5" customHeight="1" x14ac:dyDescent="0.3">
      <c r="B637" s="61"/>
      <c r="AX637" s="53"/>
    </row>
    <row r="638" spans="2:50" ht="16.5" customHeight="1" x14ac:dyDescent="0.3">
      <c r="B638" s="61"/>
      <c r="AX638" s="53"/>
    </row>
    <row r="639" spans="2:50" ht="16.5" customHeight="1" x14ac:dyDescent="0.3">
      <c r="B639" s="61"/>
      <c r="AX639" s="53"/>
    </row>
    <row r="640" spans="2:50" ht="16.5" customHeight="1" x14ac:dyDescent="0.3">
      <c r="B640" s="61"/>
      <c r="AX640" s="53"/>
    </row>
    <row r="641" spans="2:50" ht="16.5" customHeight="1" x14ac:dyDescent="0.3">
      <c r="B641" s="61"/>
      <c r="AX641" s="53"/>
    </row>
    <row r="642" spans="2:50" ht="16.5" customHeight="1" x14ac:dyDescent="0.3">
      <c r="B642" s="61"/>
      <c r="AX642" s="53"/>
    </row>
    <row r="643" spans="2:50" ht="16.5" customHeight="1" x14ac:dyDescent="0.3">
      <c r="B643" s="61"/>
      <c r="AX643" s="53"/>
    </row>
    <row r="644" spans="2:50" ht="16.5" customHeight="1" x14ac:dyDescent="0.3">
      <c r="B644" s="61"/>
      <c r="AX644" s="53"/>
    </row>
    <row r="645" spans="2:50" ht="16.5" customHeight="1" x14ac:dyDescent="0.3">
      <c r="B645" s="61"/>
      <c r="AX645" s="53"/>
    </row>
    <row r="646" spans="2:50" ht="16.5" customHeight="1" x14ac:dyDescent="0.3">
      <c r="B646" s="61"/>
      <c r="AX646" s="53"/>
    </row>
    <row r="647" spans="2:50" ht="16.5" customHeight="1" x14ac:dyDescent="0.3">
      <c r="B647" s="61"/>
      <c r="AX647" s="53"/>
    </row>
    <row r="648" spans="2:50" ht="16.5" customHeight="1" x14ac:dyDescent="0.3">
      <c r="B648" s="61"/>
      <c r="AX648" s="53"/>
    </row>
    <row r="649" spans="2:50" ht="16.5" customHeight="1" x14ac:dyDescent="0.3">
      <c r="B649" s="61"/>
      <c r="AX649" s="53"/>
    </row>
    <row r="650" spans="2:50" ht="16.5" customHeight="1" x14ac:dyDescent="0.3">
      <c r="B650" s="61"/>
      <c r="AX650" s="53"/>
    </row>
    <row r="651" spans="2:50" ht="16.5" customHeight="1" x14ac:dyDescent="0.3">
      <c r="B651" s="61"/>
      <c r="AX651" s="53"/>
    </row>
    <row r="652" spans="2:50" ht="16.5" customHeight="1" x14ac:dyDescent="0.3">
      <c r="B652" s="61"/>
      <c r="AX652" s="53"/>
    </row>
    <row r="653" spans="2:50" ht="16.5" customHeight="1" x14ac:dyDescent="0.3">
      <c r="B653" s="61"/>
      <c r="AX653" s="53"/>
    </row>
    <row r="654" spans="2:50" ht="16.5" customHeight="1" x14ac:dyDescent="0.3">
      <c r="B654" s="61"/>
      <c r="AX654" s="53"/>
    </row>
    <row r="655" spans="2:50" ht="16.5" customHeight="1" x14ac:dyDescent="0.3">
      <c r="B655" s="61"/>
      <c r="AX655" s="53"/>
    </row>
    <row r="656" spans="2:50" ht="16.5" customHeight="1" x14ac:dyDescent="0.3">
      <c r="B656" s="61"/>
      <c r="AX656" s="53"/>
    </row>
    <row r="657" spans="2:50" ht="16.5" customHeight="1" x14ac:dyDescent="0.3">
      <c r="B657" s="61"/>
      <c r="AX657" s="53"/>
    </row>
    <row r="658" spans="2:50" ht="16.5" customHeight="1" x14ac:dyDescent="0.3">
      <c r="B658" s="61"/>
      <c r="AX658" s="53"/>
    </row>
    <row r="659" spans="2:50" ht="16.5" customHeight="1" x14ac:dyDescent="0.3">
      <c r="B659" s="61"/>
      <c r="AX659" s="53"/>
    </row>
    <row r="660" spans="2:50" ht="16.5" customHeight="1" x14ac:dyDescent="0.3">
      <c r="B660" s="61"/>
      <c r="AX660" s="53"/>
    </row>
    <row r="661" spans="2:50" ht="16.5" customHeight="1" x14ac:dyDescent="0.3">
      <c r="B661" s="61"/>
      <c r="AX661" s="53"/>
    </row>
    <row r="662" spans="2:50" ht="16.5" customHeight="1" x14ac:dyDescent="0.3">
      <c r="B662" s="61"/>
      <c r="AX662" s="53"/>
    </row>
    <row r="663" spans="2:50" ht="16.5" customHeight="1" x14ac:dyDescent="0.3">
      <c r="B663" s="61"/>
      <c r="AX663" s="53"/>
    </row>
    <row r="664" spans="2:50" ht="16.5" customHeight="1" x14ac:dyDescent="0.3">
      <c r="B664" s="61"/>
      <c r="AX664" s="53"/>
    </row>
    <row r="665" spans="2:50" ht="16.5" customHeight="1" x14ac:dyDescent="0.3">
      <c r="B665" s="61"/>
      <c r="AX665" s="53"/>
    </row>
    <row r="666" spans="2:50" ht="16.5" customHeight="1" x14ac:dyDescent="0.3">
      <c r="B666" s="61"/>
      <c r="AX666" s="53"/>
    </row>
    <row r="667" spans="2:50" ht="16.5" customHeight="1" x14ac:dyDescent="0.3">
      <c r="B667" s="61"/>
      <c r="AX667" s="53"/>
    </row>
    <row r="668" spans="2:50" ht="16.5" customHeight="1" x14ac:dyDescent="0.3">
      <c r="B668" s="61"/>
      <c r="AX668" s="53"/>
    </row>
    <row r="669" spans="2:50" ht="16.5" customHeight="1" x14ac:dyDescent="0.3">
      <c r="B669" s="61"/>
      <c r="AX669" s="53"/>
    </row>
    <row r="670" spans="2:50" ht="16.5" customHeight="1" x14ac:dyDescent="0.3">
      <c r="B670" s="61"/>
      <c r="AX670" s="53"/>
    </row>
    <row r="671" spans="2:50" ht="16.5" customHeight="1" x14ac:dyDescent="0.3">
      <c r="B671" s="61"/>
      <c r="AX671" s="53"/>
    </row>
    <row r="672" spans="2:50" ht="16.5" customHeight="1" x14ac:dyDescent="0.3">
      <c r="B672" s="61"/>
      <c r="AX672" s="53"/>
    </row>
    <row r="673" spans="2:50" ht="16.5" customHeight="1" x14ac:dyDescent="0.3">
      <c r="B673" s="61"/>
      <c r="AX673" s="53"/>
    </row>
    <row r="674" spans="2:50" ht="16.5" customHeight="1" x14ac:dyDescent="0.3">
      <c r="B674" s="61"/>
      <c r="AX674" s="53"/>
    </row>
    <row r="675" spans="2:50" ht="16.5" customHeight="1" x14ac:dyDescent="0.3">
      <c r="B675" s="61"/>
      <c r="AX675" s="53"/>
    </row>
    <row r="676" spans="2:50" ht="16.5" customHeight="1" x14ac:dyDescent="0.3">
      <c r="B676" s="61"/>
      <c r="AX676" s="53"/>
    </row>
    <row r="677" spans="2:50" ht="16.5" customHeight="1" x14ac:dyDescent="0.3">
      <c r="B677" s="61"/>
      <c r="AX677" s="53"/>
    </row>
    <row r="678" spans="2:50" ht="16.5" customHeight="1" x14ac:dyDescent="0.3">
      <c r="B678" s="61"/>
      <c r="AX678" s="53"/>
    </row>
    <row r="679" spans="2:50" ht="16.5" customHeight="1" x14ac:dyDescent="0.3">
      <c r="B679" s="61"/>
      <c r="AX679" s="53"/>
    </row>
    <row r="680" spans="2:50" ht="16.5" customHeight="1" x14ac:dyDescent="0.3">
      <c r="B680" s="61"/>
      <c r="AX680" s="53"/>
    </row>
    <row r="681" spans="2:50" ht="16.5" customHeight="1" x14ac:dyDescent="0.3">
      <c r="B681" s="61"/>
      <c r="AX681" s="53"/>
    </row>
    <row r="682" spans="2:50" ht="16.5" customHeight="1" x14ac:dyDescent="0.3">
      <c r="B682" s="61"/>
      <c r="AX682" s="53"/>
    </row>
    <row r="683" spans="2:50" ht="16.5" customHeight="1" x14ac:dyDescent="0.3">
      <c r="B683" s="61"/>
      <c r="AX683" s="53"/>
    </row>
    <row r="684" spans="2:50" ht="16.5" customHeight="1" x14ac:dyDescent="0.3">
      <c r="B684" s="61"/>
      <c r="AX684" s="53"/>
    </row>
    <row r="685" spans="2:50" ht="16.5" customHeight="1" x14ac:dyDescent="0.3">
      <c r="B685" s="61"/>
      <c r="AX685" s="53"/>
    </row>
    <row r="686" spans="2:50" ht="16.5" customHeight="1" x14ac:dyDescent="0.3">
      <c r="B686" s="61"/>
      <c r="AX686" s="53"/>
    </row>
    <row r="687" spans="2:50" ht="16.5" customHeight="1" x14ac:dyDescent="0.3">
      <c r="B687" s="61"/>
      <c r="AX687" s="53"/>
    </row>
    <row r="688" spans="2:50" ht="16.5" customHeight="1" x14ac:dyDescent="0.3">
      <c r="B688" s="61"/>
      <c r="AX688" s="53"/>
    </row>
    <row r="689" spans="2:50" ht="16.5" customHeight="1" x14ac:dyDescent="0.3">
      <c r="B689" s="61"/>
      <c r="AX689" s="53"/>
    </row>
    <row r="690" spans="2:50" ht="16.5" customHeight="1" x14ac:dyDescent="0.3">
      <c r="B690" s="61"/>
      <c r="AX690" s="53"/>
    </row>
    <row r="691" spans="2:50" ht="16.5" customHeight="1" x14ac:dyDescent="0.3">
      <c r="B691" s="61"/>
      <c r="AX691" s="53"/>
    </row>
    <row r="692" spans="2:50" ht="16.5" customHeight="1" x14ac:dyDescent="0.3">
      <c r="B692" s="61"/>
      <c r="AX692" s="53"/>
    </row>
    <row r="693" spans="2:50" ht="16.5" customHeight="1" x14ac:dyDescent="0.3">
      <c r="B693" s="61"/>
      <c r="AX693" s="53"/>
    </row>
    <row r="694" spans="2:50" ht="16.5" customHeight="1" x14ac:dyDescent="0.3">
      <c r="B694" s="61"/>
      <c r="AX694" s="53"/>
    </row>
    <row r="695" spans="2:50" ht="16.5" customHeight="1" x14ac:dyDescent="0.3">
      <c r="B695" s="61"/>
      <c r="AX695" s="53"/>
    </row>
    <row r="696" spans="2:50" ht="16.5" customHeight="1" x14ac:dyDescent="0.3">
      <c r="B696" s="61"/>
      <c r="AX696" s="53"/>
    </row>
    <row r="697" spans="2:50" ht="16.5" customHeight="1" x14ac:dyDescent="0.3">
      <c r="B697" s="61"/>
      <c r="AX697" s="53"/>
    </row>
    <row r="698" spans="2:50" ht="16.5" customHeight="1" x14ac:dyDescent="0.3">
      <c r="B698" s="61"/>
      <c r="AX698" s="53"/>
    </row>
    <row r="699" spans="2:50" ht="16.5" customHeight="1" x14ac:dyDescent="0.3">
      <c r="B699" s="61"/>
      <c r="AX699" s="53"/>
    </row>
    <row r="700" spans="2:50" ht="16.5" customHeight="1" x14ac:dyDescent="0.3">
      <c r="B700" s="61"/>
      <c r="AX700" s="53"/>
    </row>
    <row r="701" spans="2:50" ht="16.5" customHeight="1" x14ac:dyDescent="0.3">
      <c r="B701" s="61"/>
      <c r="AX701" s="53"/>
    </row>
    <row r="702" spans="2:50" ht="16.5" customHeight="1" x14ac:dyDescent="0.3">
      <c r="B702" s="61"/>
      <c r="AX702" s="53"/>
    </row>
    <row r="703" spans="2:50" ht="16.5" customHeight="1" x14ac:dyDescent="0.3">
      <c r="B703" s="61"/>
      <c r="AX703" s="53"/>
    </row>
    <row r="704" spans="2:50" ht="16.5" customHeight="1" x14ac:dyDescent="0.3">
      <c r="B704" s="61"/>
      <c r="AX704" s="53"/>
    </row>
    <row r="705" spans="2:50" ht="16.5" customHeight="1" x14ac:dyDescent="0.3">
      <c r="B705" s="61"/>
      <c r="AX705" s="53"/>
    </row>
    <row r="706" spans="2:50" ht="16.5" customHeight="1" x14ac:dyDescent="0.3">
      <c r="B706" s="61"/>
      <c r="AX706" s="53"/>
    </row>
    <row r="707" spans="2:50" ht="16.5" customHeight="1" x14ac:dyDescent="0.3">
      <c r="B707" s="61"/>
      <c r="AX707" s="53"/>
    </row>
    <row r="708" spans="2:50" ht="16.5" customHeight="1" x14ac:dyDescent="0.3">
      <c r="B708" s="61"/>
      <c r="AX708" s="53"/>
    </row>
    <row r="709" spans="2:50" ht="16.5" customHeight="1" x14ac:dyDescent="0.3">
      <c r="B709" s="61"/>
      <c r="AX709" s="53"/>
    </row>
    <row r="710" spans="2:50" ht="16.5" customHeight="1" x14ac:dyDescent="0.3">
      <c r="B710" s="61"/>
      <c r="AX710" s="53"/>
    </row>
    <row r="711" spans="2:50" ht="16.5" customHeight="1" x14ac:dyDescent="0.3">
      <c r="B711" s="61"/>
      <c r="AX711" s="53"/>
    </row>
    <row r="712" spans="2:50" ht="16.5" customHeight="1" x14ac:dyDescent="0.3">
      <c r="B712" s="61"/>
      <c r="AX712" s="53"/>
    </row>
    <row r="713" spans="2:50" ht="16.5" customHeight="1" x14ac:dyDescent="0.3">
      <c r="B713" s="61"/>
      <c r="AX713" s="53"/>
    </row>
    <row r="714" spans="2:50" ht="16.5" customHeight="1" x14ac:dyDescent="0.3">
      <c r="B714" s="61"/>
      <c r="AX714" s="53"/>
    </row>
    <row r="715" spans="2:50" ht="16.5" customHeight="1" x14ac:dyDescent="0.3">
      <c r="B715" s="61"/>
      <c r="AX715" s="53"/>
    </row>
    <row r="716" spans="2:50" ht="16.5" customHeight="1" x14ac:dyDescent="0.3">
      <c r="B716" s="61"/>
      <c r="AX716" s="53"/>
    </row>
    <row r="717" spans="2:50" ht="16.5" customHeight="1" x14ac:dyDescent="0.3">
      <c r="B717" s="61"/>
      <c r="AX717" s="53"/>
    </row>
    <row r="718" spans="2:50" ht="16.5" customHeight="1" x14ac:dyDescent="0.3">
      <c r="B718" s="61"/>
      <c r="AX718" s="53"/>
    </row>
    <row r="719" spans="2:50" ht="16.5" customHeight="1" x14ac:dyDescent="0.3">
      <c r="B719" s="61"/>
      <c r="AX719" s="53"/>
    </row>
    <row r="720" spans="2:50" ht="16.5" customHeight="1" x14ac:dyDescent="0.3">
      <c r="B720" s="61"/>
      <c r="AX720" s="53"/>
    </row>
    <row r="721" spans="2:50" ht="16.5" customHeight="1" x14ac:dyDescent="0.3">
      <c r="B721" s="61"/>
      <c r="AX721" s="53"/>
    </row>
    <row r="722" spans="2:50" ht="16.5" customHeight="1" x14ac:dyDescent="0.3">
      <c r="B722" s="61"/>
      <c r="AX722" s="53"/>
    </row>
    <row r="723" spans="2:50" ht="16.5" customHeight="1" x14ac:dyDescent="0.3">
      <c r="B723" s="61"/>
      <c r="AX723" s="53"/>
    </row>
    <row r="724" spans="2:50" ht="16.5" customHeight="1" x14ac:dyDescent="0.3">
      <c r="B724" s="61"/>
      <c r="AX724" s="53"/>
    </row>
    <row r="725" spans="2:50" ht="16.5" customHeight="1" x14ac:dyDescent="0.3">
      <c r="B725" s="61"/>
      <c r="AX725" s="53"/>
    </row>
    <row r="726" spans="2:50" ht="16.5" customHeight="1" x14ac:dyDescent="0.3">
      <c r="B726" s="61"/>
      <c r="AX726" s="53"/>
    </row>
    <row r="727" spans="2:50" ht="16.5" customHeight="1" x14ac:dyDescent="0.3">
      <c r="B727" s="61"/>
      <c r="AX727" s="53"/>
    </row>
    <row r="728" spans="2:50" ht="16.5" customHeight="1" x14ac:dyDescent="0.3">
      <c r="B728" s="61"/>
      <c r="AX728" s="53"/>
    </row>
    <row r="729" spans="2:50" ht="16.5" customHeight="1" x14ac:dyDescent="0.3">
      <c r="B729" s="61"/>
      <c r="AX729" s="53"/>
    </row>
    <row r="730" spans="2:50" ht="16.5" customHeight="1" x14ac:dyDescent="0.3">
      <c r="B730" s="61"/>
      <c r="AX730" s="53"/>
    </row>
    <row r="731" spans="2:50" ht="16.5" customHeight="1" x14ac:dyDescent="0.3">
      <c r="B731" s="61"/>
      <c r="AX731" s="53"/>
    </row>
    <row r="732" spans="2:50" ht="16.5" customHeight="1" x14ac:dyDescent="0.3">
      <c r="B732" s="61"/>
      <c r="AX732" s="53"/>
    </row>
    <row r="733" spans="2:50" ht="16.5" customHeight="1" x14ac:dyDescent="0.3">
      <c r="B733" s="61"/>
      <c r="AX733" s="53"/>
    </row>
    <row r="734" spans="2:50" ht="16.5" customHeight="1" x14ac:dyDescent="0.3">
      <c r="B734" s="61"/>
      <c r="AX734" s="53"/>
    </row>
    <row r="735" spans="2:50" ht="16.5" customHeight="1" x14ac:dyDescent="0.3">
      <c r="B735" s="61"/>
      <c r="AX735" s="53"/>
    </row>
    <row r="736" spans="2:50" ht="16.5" customHeight="1" x14ac:dyDescent="0.3">
      <c r="B736" s="61"/>
      <c r="AX736" s="53"/>
    </row>
    <row r="737" spans="2:50" ht="16.5" customHeight="1" x14ac:dyDescent="0.3">
      <c r="B737" s="61"/>
      <c r="AX737" s="53"/>
    </row>
    <row r="738" spans="2:50" ht="16.5" customHeight="1" x14ac:dyDescent="0.3">
      <c r="B738" s="61"/>
      <c r="AX738" s="53"/>
    </row>
    <row r="739" spans="2:50" ht="16.5" customHeight="1" x14ac:dyDescent="0.3">
      <c r="B739" s="61"/>
      <c r="AX739" s="53"/>
    </row>
    <row r="740" spans="2:50" ht="16.5" customHeight="1" x14ac:dyDescent="0.3">
      <c r="B740" s="61"/>
      <c r="AX740" s="53"/>
    </row>
    <row r="741" spans="2:50" ht="16.5" customHeight="1" x14ac:dyDescent="0.3">
      <c r="B741" s="61"/>
      <c r="AX741" s="53"/>
    </row>
    <row r="742" spans="2:50" ht="16.5" customHeight="1" x14ac:dyDescent="0.3">
      <c r="B742" s="61"/>
      <c r="AX742" s="53"/>
    </row>
    <row r="743" spans="2:50" ht="16.5" customHeight="1" x14ac:dyDescent="0.3">
      <c r="B743" s="61"/>
      <c r="AX743" s="53"/>
    </row>
    <row r="744" spans="2:50" ht="16.5" customHeight="1" x14ac:dyDescent="0.3">
      <c r="B744" s="61"/>
      <c r="AX744" s="53"/>
    </row>
    <row r="745" spans="2:50" ht="16.5" customHeight="1" x14ac:dyDescent="0.3">
      <c r="B745" s="61"/>
      <c r="AX745" s="53"/>
    </row>
    <row r="746" spans="2:50" ht="16.5" customHeight="1" x14ac:dyDescent="0.3">
      <c r="B746" s="61"/>
      <c r="AX746" s="53"/>
    </row>
    <row r="747" spans="2:50" ht="16.5" customHeight="1" x14ac:dyDescent="0.3">
      <c r="B747" s="61"/>
      <c r="AX747" s="53"/>
    </row>
    <row r="748" spans="2:50" ht="16.5" customHeight="1" x14ac:dyDescent="0.3">
      <c r="B748" s="61"/>
      <c r="AX748" s="53"/>
    </row>
    <row r="749" spans="2:50" ht="16.5" customHeight="1" x14ac:dyDescent="0.3">
      <c r="B749" s="61"/>
      <c r="AX749" s="53"/>
    </row>
    <row r="750" spans="2:50" ht="16.5" customHeight="1" x14ac:dyDescent="0.3">
      <c r="B750" s="61"/>
      <c r="AX750" s="53"/>
    </row>
    <row r="751" spans="2:50" ht="16.5" customHeight="1" x14ac:dyDescent="0.3">
      <c r="B751" s="61"/>
      <c r="AX751" s="53"/>
    </row>
    <row r="752" spans="2:50" ht="16.5" customHeight="1" x14ac:dyDescent="0.3">
      <c r="B752" s="61"/>
      <c r="AX752" s="53"/>
    </row>
    <row r="753" spans="2:50" ht="16.5" customHeight="1" x14ac:dyDescent="0.3">
      <c r="B753" s="61"/>
      <c r="AX753" s="53"/>
    </row>
    <row r="754" spans="2:50" ht="16.5" customHeight="1" x14ac:dyDescent="0.3">
      <c r="B754" s="61"/>
      <c r="AX754" s="53"/>
    </row>
    <row r="755" spans="2:50" ht="16.5" customHeight="1" x14ac:dyDescent="0.3">
      <c r="B755" s="61"/>
      <c r="AX755" s="53"/>
    </row>
    <row r="756" spans="2:50" ht="16.5" customHeight="1" x14ac:dyDescent="0.3">
      <c r="B756" s="61"/>
      <c r="AX756" s="53"/>
    </row>
    <row r="757" spans="2:50" ht="16.5" customHeight="1" x14ac:dyDescent="0.3">
      <c r="B757" s="61"/>
      <c r="AX757" s="53"/>
    </row>
    <row r="758" spans="2:50" ht="16.5" customHeight="1" x14ac:dyDescent="0.3">
      <c r="B758" s="61"/>
      <c r="AX758" s="53"/>
    </row>
    <row r="759" spans="2:50" ht="16.5" customHeight="1" x14ac:dyDescent="0.3">
      <c r="B759" s="61"/>
      <c r="AX759" s="53"/>
    </row>
    <row r="760" spans="2:50" ht="16.5" customHeight="1" x14ac:dyDescent="0.3">
      <c r="B760" s="61"/>
      <c r="AX760" s="53"/>
    </row>
    <row r="761" spans="2:50" ht="16.5" customHeight="1" x14ac:dyDescent="0.3">
      <c r="B761" s="61"/>
      <c r="AX761" s="53"/>
    </row>
    <row r="762" spans="2:50" ht="16.5" customHeight="1" x14ac:dyDescent="0.3">
      <c r="B762" s="61"/>
      <c r="AX762" s="53"/>
    </row>
    <row r="763" spans="2:50" ht="16.5" customHeight="1" x14ac:dyDescent="0.3">
      <c r="B763" s="61"/>
      <c r="AX763" s="53"/>
    </row>
    <row r="764" spans="2:50" ht="16.5" customHeight="1" x14ac:dyDescent="0.3">
      <c r="B764" s="61"/>
      <c r="AX764" s="53"/>
    </row>
    <row r="765" spans="2:50" ht="16.5" customHeight="1" x14ac:dyDescent="0.3">
      <c r="B765" s="61"/>
      <c r="AX765" s="53"/>
    </row>
    <row r="766" spans="2:50" ht="16.5" customHeight="1" x14ac:dyDescent="0.3">
      <c r="B766" s="61"/>
      <c r="AX766" s="53"/>
    </row>
    <row r="767" spans="2:50" ht="16.5" customHeight="1" x14ac:dyDescent="0.3">
      <c r="B767" s="61"/>
      <c r="AX767" s="53"/>
    </row>
    <row r="768" spans="2:50" ht="16.5" customHeight="1" x14ac:dyDescent="0.3">
      <c r="B768" s="61"/>
      <c r="AX768" s="53"/>
    </row>
    <row r="769" spans="2:50" ht="16.5" customHeight="1" x14ac:dyDescent="0.3">
      <c r="B769" s="61"/>
      <c r="AX769" s="53"/>
    </row>
    <row r="770" spans="2:50" ht="16.5" customHeight="1" x14ac:dyDescent="0.3">
      <c r="B770" s="61"/>
      <c r="AX770" s="53"/>
    </row>
    <row r="771" spans="2:50" ht="16.5" customHeight="1" x14ac:dyDescent="0.3">
      <c r="B771" s="61"/>
      <c r="AX771" s="53"/>
    </row>
    <row r="772" spans="2:50" ht="16.5" customHeight="1" x14ac:dyDescent="0.3">
      <c r="B772" s="61"/>
      <c r="AX772" s="53"/>
    </row>
    <row r="773" spans="2:50" ht="16.5" customHeight="1" x14ac:dyDescent="0.3">
      <c r="B773" s="61"/>
      <c r="AX773" s="53"/>
    </row>
    <row r="774" spans="2:50" ht="16.5" customHeight="1" x14ac:dyDescent="0.3">
      <c r="B774" s="61"/>
      <c r="AX774" s="53"/>
    </row>
    <row r="775" spans="2:50" ht="16.5" customHeight="1" x14ac:dyDescent="0.3">
      <c r="B775" s="61"/>
      <c r="AX775" s="53"/>
    </row>
    <row r="776" spans="2:50" ht="16.5" customHeight="1" x14ac:dyDescent="0.3">
      <c r="B776" s="61"/>
      <c r="AX776" s="53"/>
    </row>
    <row r="777" spans="2:50" ht="16.5" customHeight="1" x14ac:dyDescent="0.3">
      <c r="B777" s="61"/>
      <c r="AX777" s="53"/>
    </row>
    <row r="778" spans="2:50" ht="16.5" customHeight="1" x14ac:dyDescent="0.3">
      <c r="B778" s="61"/>
      <c r="AX778" s="53"/>
    </row>
    <row r="779" spans="2:50" ht="16.5" customHeight="1" x14ac:dyDescent="0.3">
      <c r="B779" s="61"/>
      <c r="AX779" s="53"/>
    </row>
    <row r="780" spans="2:50" ht="16.5" customHeight="1" x14ac:dyDescent="0.3">
      <c r="B780" s="61"/>
      <c r="AX780" s="53"/>
    </row>
    <row r="781" spans="2:50" ht="16.5" customHeight="1" x14ac:dyDescent="0.3">
      <c r="B781" s="61"/>
      <c r="AX781" s="53"/>
    </row>
    <row r="782" spans="2:50" ht="16.5" customHeight="1" x14ac:dyDescent="0.3">
      <c r="B782" s="61"/>
      <c r="AX782" s="53"/>
    </row>
    <row r="783" spans="2:50" ht="16.5" customHeight="1" x14ac:dyDescent="0.3">
      <c r="B783" s="61"/>
      <c r="AX783" s="53"/>
    </row>
    <row r="784" spans="2:50" ht="16.5" customHeight="1" x14ac:dyDescent="0.3">
      <c r="B784" s="61"/>
      <c r="AX784" s="53"/>
    </row>
    <row r="785" spans="2:50" ht="16.5" customHeight="1" x14ac:dyDescent="0.3">
      <c r="B785" s="61"/>
      <c r="AX785" s="53"/>
    </row>
    <row r="786" spans="2:50" ht="16.5" customHeight="1" x14ac:dyDescent="0.3">
      <c r="B786" s="61"/>
      <c r="AX786" s="53"/>
    </row>
    <row r="787" spans="2:50" ht="16.5" customHeight="1" x14ac:dyDescent="0.3">
      <c r="B787" s="61"/>
      <c r="AX787" s="53"/>
    </row>
    <row r="788" spans="2:50" ht="16.5" customHeight="1" x14ac:dyDescent="0.3">
      <c r="B788" s="61"/>
      <c r="AX788" s="53"/>
    </row>
    <row r="789" spans="2:50" ht="16.5" customHeight="1" x14ac:dyDescent="0.3">
      <c r="B789" s="61"/>
      <c r="AX789" s="53"/>
    </row>
    <row r="790" spans="2:50" ht="16.5" customHeight="1" x14ac:dyDescent="0.3">
      <c r="B790" s="61"/>
      <c r="AX790" s="53"/>
    </row>
    <row r="791" spans="2:50" ht="16.5" customHeight="1" x14ac:dyDescent="0.3">
      <c r="B791" s="61"/>
      <c r="AX791" s="53"/>
    </row>
    <row r="792" spans="2:50" ht="16.5" customHeight="1" x14ac:dyDescent="0.3">
      <c r="B792" s="61"/>
      <c r="AX792" s="53"/>
    </row>
    <row r="793" spans="2:50" ht="16.5" customHeight="1" x14ac:dyDescent="0.3">
      <c r="B793" s="61"/>
      <c r="AX793" s="53"/>
    </row>
    <row r="794" spans="2:50" ht="16.5" customHeight="1" x14ac:dyDescent="0.3">
      <c r="B794" s="61"/>
      <c r="AX794" s="53"/>
    </row>
    <row r="795" spans="2:50" ht="16.5" customHeight="1" x14ac:dyDescent="0.3">
      <c r="B795" s="61"/>
      <c r="AX795" s="53"/>
    </row>
    <row r="796" spans="2:50" ht="16.5" customHeight="1" x14ac:dyDescent="0.3">
      <c r="B796" s="61"/>
      <c r="AX796" s="53"/>
    </row>
    <row r="797" spans="2:50" ht="16.5" customHeight="1" x14ac:dyDescent="0.3">
      <c r="B797" s="61"/>
      <c r="AX797" s="53"/>
    </row>
    <row r="798" spans="2:50" ht="16.5" customHeight="1" x14ac:dyDescent="0.3">
      <c r="B798" s="61"/>
      <c r="AX798" s="53"/>
    </row>
    <row r="799" spans="2:50" ht="16.5" customHeight="1" x14ac:dyDescent="0.3">
      <c r="B799" s="61"/>
      <c r="AX799" s="53"/>
    </row>
    <row r="800" spans="2:50" ht="16.5" customHeight="1" x14ac:dyDescent="0.3">
      <c r="B800" s="61"/>
      <c r="AX800" s="53"/>
    </row>
    <row r="801" spans="2:50" ht="16.5" customHeight="1" x14ac:dyDescent="0.3">
      <c r="B801" s="61"/>
      <c r="AX801" s="53"/>
    </row>
    <row r="802" spans="2:50" ht="16.5" customHeight="1" x14ac:dyDescent="0.3">
      <c r="B802" s="61"/>
      <c r="AX802" s="53"/>
    </row>
    <row r="803" spans="2:50" ht="16.5" customHeight="1" x14ac:dyDescent="0.3">
      <c r="B803" s="61"/>
      <c r="AX803" s="53"/>
    </row>
    <row r="804" spans="2:50" ht="16.5" customHeight="1" x14ac:dyDescent="0.3">
      <c r="B804" s="61"/>
      <c r="AX804" s="53"/>
    </row>
    <row r="805" spans="2:50" ht="16.5" customHeight="1" x14ac:dyDescent="0.3">
      <c r="B805" s="61"/>
      <c r="AX805" s="53"/>
    </row>
    <row r="806" spans="2:50" ht="16.5" customHeight="1" x14ac:dyDescent="0.3">
      <c r="B806" s="61"/>
      <c r="AX806" s="53"/>
    </row>
    <row r="807" spans="2:50" ht="16.5" customHeight="1" x14ac:dyDescent="0.3">
      <c r="B807" s="61"/>
      <c r="AX807" s="53"/>
    </row>
    <row r="808" spans="2:50" ht="16.5" customHeight="1" x14ac:dyDescent="0.3">
      <c r="B808" s="61"/>
      <c r="AX808" s="53"/>
    </row>
    <row r="809" spans="2:50" ht="16.5" customHeight="1" x14ac:dyDescent="0.3">
      <c r="B809" s="61"/>
      <c r="AX809" s="53"/>
    </row>
    <row r="810" spans="2:50" ht="16.5" customHeight="1" x14ac:dyDescent="0.3">
      <c r="B810" s="61"/>
      <c r="AX810" s="53"/>
    </row>
    <row r="811" spans="2:50" ht="16.5" customHeight="1" x14ac:dyDescent="0.3">
      <c r="B811" s="61"/>
      <c r="AX811" s="53"/>
    </row>
    <row r="812" spans="2:50" ht="16.5" customHeight="1" x14ac:dyDescent="0.3">
      <c r="B812" s="61"/>
      <c r="AX812" s="53"/>
    </row>
    <row r="813" spans="2:50" ht="16.5" customHeight="1" x14ac:dyDescent="0.3">
      <c r="B813" s="61"/>
      <c r="AX813" s="53"/>
    </row>
    <row r="814" spans="2:50" ht="16.5" customHeight="1" x14ac:dyDescent="0.3">
      <c r="B814" s="61"/>
      <c r="AX814" s="53"/>
    </row>
    <row r="815" spans="2:50" ht="16.5" customHeight="1" x14ac:dyDescent="0.3">
      <c r="B815" s="61"/>
      <c r="AX815" s="53"/>
    </row>
    <row r="816" spans="2:50" ht="16.5" customHeight="1" x14ac:dyDescent="0.3">
      <c r="B816" s="61"/>
      <c r="AX816" s="53"/>
    </row>
    <row r="817" spans="2:50" ht="16.5" customHeight="1" x14ac:dyDescent="0.3">
      <c r="B817" s="61"/>
      <c r="AX817" s="53"/>
    </row>
    <row r="818" spans="2:50" ht="16.5" customHeight="1" x14ac:dyDescent="0.3">
      <c r="B818" s="61"/>
      <c r="AX818" s="53"/>
    </row>
    <row r="819" spans="2:50" ht="16.5" customHeight="1" x14ac:dyDescent="0.3">
      <c r="B819" s="61"/>
      <c r="AX819" s="53"/>
    </row>
    <row r="820" spans="2:50" ht="16.5" customHeight="1" x14ac:dyDescent="0.3">
      <c r="B820" s="61"/>
      <c r="AX820" s="53"/>
    </row>
    <row r="821" spans="2:50" ht="16.5" customHeight="1" x14ac:dyDescent="0.3">
      <c r="B821" s="61"/>
      <c r="AX821" s="53"/>
    </row>
    <row r="822" spans="2:50" ht="16.5" customHeight="1" x14ac:dyDescent="0.3">
      <c r="B822" s="61"/>
      <c r="AX822" s="53"/>
    </row>
    <row r="823" spans="2:50" ht="16.5" customHeight="1" x14ac:dyDescent="0.3">
      <c r="B823" s="61"/>
      <c r="AX823" s="53"/>
    </row>
    <row r="824" spans="2:50" ht="16.5" customHeight="1" x14ac:dyDescent="0.3">
      <c r="B824" s="61"/>
      <c r="AX824" s="53"/>
    </row>
    <row r="825" spans="2:50" ht="16.5" customHeight="1" x14ac:dyDescent="0.3">
      <c r="B825" s="61"/>
      <c r="AX825" s="53"/>
    </row>
    <row r="826" spans="2:50" ht="16.5" customHeight="1" x14ac:dyDescent="0.3">
      <c r="B826" s="61"/>
      <c r="AX826" s="53"/>
    </row>
    <row r="827" spans="2:50" ht="16.5" customHeight="1" x14ac:dyDescent="0.3">
      <c r="B827" s="61"/>
      <c r="AX827" s="53"/>
    </row>
    <row r="828" spans="2:50" ht="16.5" customHeight="1" x14ac:dyDescent="0.3">
      <c r="B828" s="61"/>
      <c r="AX828" s="53"/>
    </row>
    <row r="829" spans="2:50" ht="16.5" customHeight="1" x14ac:dyDescent="0.3">
      <c r="B829" s="61"/>
      <c r="AX829" s="53"/>
    </row>
    <row r="830" spans="2:50" ht="16.5" customHeight="1" x14ac:dyDescent="0.3">
      <c r="B830" s="61"/>
      <c r="AX830" s="53"/>
    </row>
    <row r="831" spans="2:50" ht="16.5" customHeight="1" x14ac:dyDescent="0.3">
      <c r="B831" s="61"/>
      <c r="AX831" s="53"/>
    </row>
    <row r="832" spans="2:50" ht="16.5" customHeight="1" x14ac:dyDescent="0.3">
      <c r="B832" s="61"/>
      <c r="AX832" s="53"/>
    </row>
    <row r="833" spans="2:50" ht="16.5" customHeight="1" x14ac:dyDescent="0.3">
      <c r="B833" s="61"/>
      <c r="AX833" s="53"/>
    </row>
    <row r="834" spans="2:50" ht="16.5" customHeight="1" x14ac:dyDescent="0.3">
      <c r="B834" s="61"/>
      <c r="AX834" s="53"/>
    </row>
    <row r="835" spans="2:50" ht="16.5" customHeight="1" x14ac:dyDescent="0.3">
      <c r="B835" s="61"/>
      <c r="AX835" s="53"/>
    </row>
    <row r="836" spans="2:50" ht="16.5" customHeight="1" x14ac:dyDescent="0.3">
      <c r="B836" s="61"/>
      <c r="AX836" s="53"/>
    </row>
    <row r="837" spans="2:50" ht="16.5" customHeight="1" x14ac:dyDescent="0.3">
      <c r="B837" s="61"/>
      <c r="AX837" s="53"/>
    </row>
    <row r="838" spans="2:50" ht="16.5" customHeight="1" x14ac:dyDescent="0.3">
      <c r="B838" s="61"/>
      <c r="AX838" s="53"/>
    </row>
    <row r="839" spans="2:50" ht="16.5" customHeight="1" x14ac:dyDescent="0.3">
      <c r="B839" s="61"/>
      <c r="AX839" s="53"/>
    </row>
    <row r="840" spans="2:50" ht="16.5" customHeight="1" x14ac:dyDescent="0.3">
      <c r="B840" s="61"/>
      <c r="AX840" s="53"/>
    </row>
    <row r="841" spans="2:50" ht="16.5" customHeight="1" x14ac:dyDescent="0.3">
      <c r="B841" s="61"/>
      <c r="AX841" s="53"/>
    </row>
    <row r="842" spans="2:50" ht="16.5" customHeight="1" x14ac:dyDescent="0.3">
      <c r="B842" s="61"/>
      <c r="AX842" s="53"/>
    </row>
    <row r="843" spans="2:50" ht="16.5" customHeight="1" x14ac:dyDescent="0.3">
      <c r="B843" s="61"/>
      <c r="AX843" s="53"/>
    </row>
    <row r="844" spans="2:50" ht="16.5" customHeight="1" x14ac:dyDescent="0.3">
      <c r="B844" s="61"/>
      <c r="AX844" s="53"/>
    </row>
    <row r="845" spans="2:50" ht="16.5" customHeight="1" x14ac:dyDescent="0.3">
      <c r="B845" s="61"/>
      <c r="AX845" s="53"/>
    </row>
    <row r="846" spans="2:50" ht="16.5" customHeight="1" x14ac:dyDescent="0.3">
      <c r="B846" s="61"/>
      <c r="AX846" s="53"/>
    </row>
    <row r="847" spans="2:50" ht="16.5" customHeight="1" x14ac:dyDescent="0.3">
      <c r="B847" s="61"/>
      <c r="AX847" s="53"/>
    </row>
    <row r="848" spans="2:50" ht="16.5" customHeight="1" x14ac:dyDescent="0.3">
      <c r="B848" s="61"/>
      <c r="AX848" s="53"/>
    </row>
    <row r="849" spans="2:50" ht="16.5" customHeight="1" x14ac:dyDescent="0.3">
      <c r="B849" s="61"/>
      <c r="AX849" s="53"/>
    </row>
    <row r="850" spans="2:50" ht="16.5" customHeight="1" x14ac:dyDescent="0.3">
      <c r="B850" s="61"/>
      <c r="AX850" s="53"/>
    </row>
    <row r="851" spans="2:50" ht="16.5" customHeight="1" x14ac:dyDescent="0.3">
      <c r="B851" s="61"/>
      <c r="AX851" s="53"/>
    </row>
    <row r="852" spans="2:50" ht="16.5" customHeight="1" x14ac:dyDescent="0.3">
      <c r="B852" s="61"/>
      <c r="AX852" s="53"/>
    </row>
    <row r="853" spans="2:50" ht="16.5" customHeight="1" x14ac:dyDescent="0.3">
      <c r="B853" s="61"/>
      <c r="AX853" s="53"/>
    </row>
    <row r="854" spans="2:50" ht="16.5" customHeight="1" x14ac:dyDescent="0.3">
      <c r="B854" s="61"/>
      <c r="AX854" s="53"/>
    </row>
    <row r="855" spans="2:50" ht="16.5" customHeight="1" x14ac:dyDescent="0.3">
      <c r="B855" s="61"/>
      <c r="AX855" s="53"/>
    </row>
    <row r="856" spans="2:50" ht="16.5" customHeight="1" x14ac:dyDescent="0.3">
      <c r="B856" s="61"/>
      <c r="AX856" s="53"/>
    </row>
    <row r="857" spans="2:50" ht="16.5" customHeight="1" x14ac:dyDescent="0.3">
      <c r="B857" s="61"/>
      <c r="AX857" s="53"/>
    </row>
    <row r="858" spans="2:50" ht="16.5" customHeight="1" x14ac:dyDescent="0.3">
      <c r="B858" s="61"/>
      <c r="AX858" s="53"/>
    </row>
    <row r="859" spans="2:50" ht="16.5" customHeight="1" x14ac:dyDescent="0.3">
      <c r="B859" s="61"/>
      <c r="AX859" s="53"/>
    </row>
    <row r="860" spans="2:50" ht="16.5" customHeight="1" x14ac:dyDescent="0.3">
      <c r="B860" s="61"/>
      <c r="AX860" s="53"/>
    </row>
    <row r="861" spans="2:50" ht="16.5" customHeight="1" x14ac:dyDescent="0.3">
      <c r="B861" s="61"/>
      <c r="AX861" s="53"/>
    </row>
    <row r="862" spans="2:50" ht="16.5" customHeight="1" x14ac:dyDescent="0.3">
      <c r="B862" s="61"/>
      <c r="AX862" s="53"/>
    </row>
    <row r="863" spans="2:50" ht="16.5" customHeight="1" x14ac:dyDescent="0.3">
      <c r="B863" s="61"/>
      <c r="AX863" s="53"/>
    </row>
    <row r="864" spans="2:50" ht="16.5" customHeight="1" x14ac:dyDescent="0.3">
      <c r="B864" s="61"/>
      <c r="AX864" s="53"/>
    </row>
    <row r="865" spans="2:50" ht="16.5" customHeight="1" x14ac:dyDescent="0.3">
      <c r="B865" s="61"/>
      <c r="AX865" s="53"/>
    </row>
    <row r="866" spans="2:50" ht="16.5" customHeight="1" x14ac:dyDescent="0.3">
      <c r="B866" s="61"/>
      <c r="AX866" s="53"/>
    </row>
    <row r="867" spans="2:50" ht="16.5" customHeight="1" x14ac:dyDescent="0.3">
      <c r="B867" s="61"/>
      <c r="AX867" s="53"/>
    </row>
    <row r="868" spans="2:50" ht="16.5" customHeight="1" x14ac:dyDescent="0.3">
      <c r="B868" s="61"/>
      <c r="AX868" s="53"/>
    </row>
    <row r="869" spans="2:50" ht="16.5" customHeight="1" x14ac:dyDescent="0.3">
      <c r="B869" s="61"/>
      <c r="AX869" s="53"/>
    </row>
    <row r="870" spans="2:50" ht="16.5" customHeight="1" x14ac:dyDescent="0.3">
      <c r="B870" s="61"/>
      <c r="AX870" s="53"/>
    </row>
    <row r="871" spans="2:50" ht="16.5" customHeight="1" x14ac:dyDescent="0.3">
      <c r="B871" s="61"/>
      <c r="AX871" s="53"/>
    </row>
    <row r="872" spans="2:50" ht="16.5" customHeight="1" x14ac:dyDescent="0.3">
      <c r="B872" s="61"/>
      <c r="AX872" s="53"/>
    </row>
    <row r="873" spans="2:50" ht="16.5" customHeight="1" x14ac:dyDescent="0.3">
      <c r="B873" s="61"/>
      <c r="AX873" s="53"/>
    </row>
    <row r="874" spans="2:50" ht="16.5" customHeight="1" x14ac:dyDescent="0.3">
      <c r="B874" s="61"/>
      <c r="AX874" s="53"/>
    </row>
    <row r="875" spans="2:50" ht="16.5" customHeight="1" x14ac:dyDescent="0.3">
      <c r="B875" s="61"/>
      <c r="AX875" s="53"/>
    </row>
    <row r="876" spans="2:50" ht="16.5" customHeight="1" x14ac:dyDescent="0.3">
      <c r="B876" s="61"/>
      <c r="AX876" s="53"/>
    </row>
    <row r="877" spans="2:50" ht="16.5" customHeight="1" x14ac:dyDescent="0.3">
      <c r="B877" s="61"/>
      <c r="AX877" s="53"/>
    </row>
    <row r="878" spans="2:50" ht="16.5" customHeight="1" x14ac:dyDescent="0.3">
      <c r="B878" s="61"/>
      <c r="AX878" s="53"/>
    </row>
    <row r="879" spans="2:50" ht="16.5" customHeight="1" x14ac:dyDescent="0.3">
      <c r="B879" s="61"/>
      <c r="AX879" s="53"/>
    </row>
    <row r="880" spans="2:50" ht="16.5" customHeight="1" x14ac:dyDescent="0.3">
      <c r="B880" s="61"/>
      <c r="AX880" s="53"/>
    </row>
    <row r="881" spans="2:50" ht="16.5" customHeight="1" x14ac:dyDescent="0.3">
      <c r="B881" s="61"/>
      <c r="AX881" s="53"/>
    </row>
    <row r="882" spans="2:50" ht="16.5" customHeight="1" x14ac:dyDescent="0.3">
      <c r="B882" s="61"/>
      <c r="AX882" s="53"/>
    </row>
    <row r="883" spans="2:50" ht="16.5" customHeight="1" x14ac:dyDescent="0.3">
      <c r="B883" s="61"/>
      <c r="AX883" s="53"/>
    </row>
    <row r="884" spans="2:50" ht="16.5" customHeight="1" x14ac:dyDescent="0.3">
      <c r="B884" s="61"/>
      <c r="AX884" s="53"/>
    </row>
    <row r="885" spans="2:50" ht="16.5" customHeight="1" x14ac:dyDescent="0.3">
      <c r="B885" s="61"/>
      <c r="AX885" s="53"/>
    </row>
    <row r="886" spans="2:50" ht="16.5" customHeight="1" x14ac:dyDescent="0.3">
      <c r="B886" s="61"/>
      <c r="AX886" s="53"/>
    </row>
    <row r="887" spans="2:50" ht="16.5" customHeight="1" x14ac:dyDescent="0.3">
      <c r="B887" s="61"/>
      <c r="AX887" s="53"/>
    </row>
    <row r="888" spans="2:50" ht="16.5" customHeight="1" x14ac:dyDescent="0.3">
      <c r="B888" s="61"/>
      <c r="AX888" s="53"/>
    </row>
    <row r="889" spans="2:50" ht="16.5" customHeight="1" x14ac:dyDescent="0.3">
      <c r="B889" s="61"/>
      <c r="AX889" s="53"/>
    </row>
    <row r="890" spans="2:50" ht="16.5" customHeight="1" x14ac:dyDescent="0.3">
      <c r="B890" s="61"/>
      <c r="AX890" s="53"/>
    </row>
    <row r="891" spans="2:50" ht="16.5" customHeight="1" x14ac:dyDescent="0.3">
      <c r="B891" s="61"/>
      <c r="AX891" s="53"/>
    </row>
    <row r="892" spans="2:50" ht="16.5" customHeight="1" x14ac:dyDescent="0.3">
      <c r="B892" s="61"/>
      <c r="AX892" s="53"/>
    </row>
    <row r="893" spans="2:50" ht="16.5" customHeight="1" x14ac:dyDescent="0.3">
      <c r="B893" s="61"/>
      <c r="AX893" s="53"/>
    </row>
    <row r="894" spans="2:50" ht="16.5" customHeight="1" x14ac:dyDescent="0.3">
      <c r="B894" s="61"/>
      <c r="AX894" s="53"/>
    </row>
    <row r="895" spans="2:50" ht="16.5" customHeight="1" x14ac:dyDescent="0.3">
      <c r="B895" s="61"/>
      <c r="AX895" s="53"/>
    </row>
    <row r="896" spans="2:50" ht="16.5" customHeight="1" x14ac:dyDescent="0.3">
      <c r="B896" s="61"/>
      <c r="AX896" s="53"/>
    </row>
    <row r="897" spans="2:50" ht="16.5" customHeight="1" x14ac:dyDescent="0.3">
      <c r="B897" s="61"/>
      <c r="AX897" s="53"/>
    </row>
    <row r="898" spans="2:50" ht="16.5" customHeight="1" x14ac:dyDescent="0.3">
      <c r="B898" s="61"/>
      <c r="AX898" s="53"/>
    </row>
    <row r="899" spans="2:50" ht="16.5" customHeight="1" x14ac:dyDescent="0.3">
      <c r="B899" s="61"/>
      <c r="AX899" s="53"/>
    </row>
    <row r="900" spans="2:50" ht="16.5" customHeight="1" x14ac:dyDescent="0.3">
      <c r="B900" s="61"/>
      <c r="AX900" s="53"/>
    </row>
    <row r="901" spans="2:50" ht="16.5" customHeight="1" x14ac:dyDescent="0.3">
      <c r="B901" s="61"/>
      <c r="AX901" s="53"/>
    </row>
    <row r="902" spans="2:50" ht="16.5" customHeight="1" x14ac:dyDescent="0.3">
      <c r="B902" s="61"/>
      <c r="AX902" s="53"/>
    </row>
    <row r="903" spans="2:50" ht="16.5" customHeight="1" x14ac:dyDescent="0.3">
      <c r="B903" s="61"/>
      <c r="AX903" s="53"/>
    </row>
    <row r="904" spans="2:50" ht="16.5" customHeight="1" x14ac:dyDescent="0.3">
      <c r="B904" s="61"/>
      <c r="AX904" s="53"/>
    </row>
    <row r="905" spans="2:50" ht="16.5" customHeight="1" x14ac:dyDescent="0.3">
      <c r="B905" s="61"/>
      <c r="AX905" s="53"/>
    </row>
    <row r="906" spans="2:50" ht="16.5" customHeight="1" x14ac:dyDescent="0.3">
      <c r="B906" s="61"/>
      <c r="AX906" s="53"/>
    </row>
    <row r="907" spans="2:50" ht="16.5" customHeight="1" x14ac:dyDescent="0.3">
      <c r="B907" s="61"/>
      <c r="AX907" s="53"/>
    </row>
    <row r="908" spans="2:50" ht="16.5" customHeight="1" x14ac:dyDescent="0.3">
      <c r="B908" s="61"/>
      <c r="AX908" s="53"/>
    </row>
    <row r="909" spans="2:50" ht="16.5" customHeight="1" x14ac:dyDescent="0.3">
      <c r="B909" s="61"/>
      <c r="AX909" s="53"/>
    </row>
    <row r="910" spans="2:50" ht="16.5" customHeight="1" x14ac:dyDescent="0.3">
      <c r="B910" s="61"/>
      <c r="AX910" s="53"/>
    </row>
    <row r="911" spans="2:50" ht="16.5" customHeight="1" x14ac:dyDescent="0.3">
      <c r="B911" s="61"/>
      <c r="AX911" s="53"/>
    </row>
    <row r="912" spans="2:50" ht="16.5" customHeight="1" x14ac:dyDescent="0.3">
      <c r="B912" s="61"/>
      <c r="AX912" s="53"/>
    </row>
    <row r="913" spans="2:50" ht="16.5" customHeight="1" x14ac:dyDescent="0.3">
      <c r="B913" s="61"/>
      <c r="AX913" s="53"/>
    </row>
    <row r="914" spans="2:50" ht="16.5" customHeight="1" x14ac:dyDescent="0.3">
      <c r="B914" s="61"/>
      <c r="AX914" s="53"/>
    </row>
    <row r="915" spans="2:50" ht="16.5" customHeight="1" x14ac:dyDescent="0.3">
      <c r="B915" s="61"/>
      <c r="AX915" s="53"/>
    </row>
    <row r="916" spans="2:50" ht="16.5" customHeight="1" x14ac:dyDescent="0.3">
      <c r="B916" s="61"/>
      <c r="AX916" s="53"/>
    </row>
    <row r="917" spans="2:50" ht="16.5" customHeight="1" x14ac:dyDescent="0.3">
      <c r="B917" s="61"/>
      <c r="AX917" s="53"/>
    </row>
    <row r="918" spans="2:50" ht="16.5" customHeight="1" x14ac:dyDescent="0.3">
      <c r="B918" s="61"/>
      <c r="AX918" s="53"/>
    </row>
    <row r="919" spans="2:50" ht="16.5" customHeight="1" x14ac:dyDescent="0.3">
      <c r="B919" s="61"/>
      <c r="AX919" s="53"/>
    </row>
    <row r="920" spans="2:50" ht="16.5" customHeight="1" x14ac:dyDescent="0.3">
      <c r="B920" s="61"/>
      <c r="AX920" s="53"/>
    </row>
    <row r="921" spans="2:50" ht="16.5" customHeight="1" x14ac:dyDescent="0.3">
      <c r="B921" s="61"/>
      <c r="AX921" s="53"/>
    </row>
    <row r="922" spans="2:50" ht="16.5" customHeight="1" x14ac:dyDescent="0.3">
      <c r="B922" s="61"/>
      <c r="AX922" s="53"/>
    </row>
    <row r="923" spans="2:50" ht="16.5" customHeight="1" x14ac:dyDescent="0.3">
      <c r="B923" s="61"/>
      <c r="AX923" s="53"/>
    </row>
    <row r="924" spans="2:50" ht="16.5" customHeight="1" x14ac:dyDescent="0.3">
      <c r="B924" s="61"/>
      <c r="AX924" s="53"/>
    </row>
    <row r="925" spans="2:50" ht="16.5" customHeight="1" x14ac:dyDescent="0.3">
      <c r="B925" s="61"/>
      <c r="AX925" s="53"/>
    </row>
    <row r="926" spans="2:50" ht="16.5" customHeight="1" x14ac:dyDescent="0.3">
      <c r="B926" s="61"/>
      <c r="AX926" s="53"/>
    </row>
    <row r="927" spans="2:50" ht="16.5" customHeight="1" x14ac:dyDescent="0.3">
      <c r="B927" s="61"/>
      <c r="AX927" s="53"/>
    </row>
    <row r="928" spans="2:50" ht="16.5" customHeight="1" x14ac:dyDescent="0.3">
      <c r="B928" s="61"/>
      <c r="AX928" s="53"/>
    </row>
    <row r="929" spans="2:50" ht="16.5" customHeight="1" x14ac:dyDescent="0.3">
      <c r="B929" s="61"/>
      <c r="AX929" s="53"/>
    </row>
    <row r="930" spans="2:50" ht="16.5" customHeight="1" x14ac:dyDescent="0.3">
      <c r="B930" s="61"/>
      <c r="AX930" s="53"/>
    </row>
    <row r="931" spans="2:50" ht="16.5" customHeight="1" x14ac:dyDescent="0.3">
      <c r="B931" s="61"/>
      <c r="AX931" s="53"/>
    </row>
    <row r="932" spans="2:50" ht="16.5" customHeight="1" x14ac:dyDescent="0.3">
      <c r="B932" s="61"/>
      <c r="AX932" s="53"/>
    </row>
    <row r="933" spans="2:50" ht="16.5" customHeight="1" x14ac:dyDescent="0.3">
      <c r="B933" s="61"/>
      <c r="AX933" s="53"/>
    </row>
    <row r="934" spans="2:50" ht="16.5" customHeight="1" x14ac:dyDescent="0.3">
      <c r="B934" s="61"/>
      <c r="AX934" s="53"/>
    </row>
    <row r="935" spans="2:50" ht="16.5" customHeight="1" x14ac:dyDescent="0.3">
      <c r="B935" s="61"/>
      <c r="AX935" s="53"/>
    </row>
    <row r="936" spans="2:50" ht="16.5" customHeight="1" x14ac:dyDescent="0.3">
      <c r="B936" s="61"/>
      <c r="AX936" s="53"/>
    </row>
    <row r="937" spans="2:50" ht="16.5" customHeight="1" x14ac:dyDescent="0.3">
      <c r="B937" s="61"/>
      <c r="AX937" s="53"/>
    </row>
    <row r="938" spans="2:50" ht="16.5" customHeight="1" x14ac:dyDescent="0.3">
      <c r="B938" s="61"/>
      <c r="AX938" s="53"/>
    </row>
    <row r="939" spans="2:50" ht="16.5" customHeight="1" x14ac:dyDescent="0.3">
      <c r="B939" s="61"/>
      <c r="AX939" s="53"/>
    </row>
    <row r="940" spans="2:50" ht="16.5" customHeight="1" x14ac:dyDescent="0.3">
      <c r="B940" s="61"/>
      <c r="AX940" s="53"/>
    </row>
    <row r="941" spans="2:50" ht="16.5" customHeight="1" x14ac:dyDescent="0.3">
      <c r="B941" s="61"/>
      <c r="AX941" s="53"/>
    </row>
    <row r="942" spans="2:50" ht="16.5" customHeight="1" x14ac:dyDescent="0.3">
      <c r="B942" s="61"/>
      <c r="AX942" s="53"/>
    </row>
    <row r="943" spans="2:50" ht="16.5" customHeight="1" x14ac:dyDescent="0.3">
      <c r="B943" s="61"/>
      <c r="AX943" s="53"/>
    </row>
    <row r="944" spans="2:50" ht="16.5" customHeight="1" x14ac:dyDescent="0.3">
      <c r="B944" s="61"/>
      <c r="AX944" s="53"/>
    </row>
    <row r="945" spans="2:50" ht="16.5" customHeight="1" x14ac:dyDescent="0.3">
      <c r="B945" s="61"/>
      <c r="AX945" s="53"/>
    </row>
    <row r="946" spans="2:50" ht="16.5" customHeight="1" x14ac:dyDescent="0.3">
      <c r="B946" s="61"/>
      <c r="AX946" s="53"/>
    </row>
    <row r="947" spans="2:50" ht="16.5" customHeight="1" x14ac:dyDescent="0.3">
      <c r="B947" s="61"/>
      <c r="AX947" s="53"/>
    </row>
    <row r="948" spans="2:50" ht="16.5" customHeight="1" x14ac:dyDescent="0.3">
      <c r="B948" s="61"/>
      <c r="AX948" s="53"/>
    </row>
    <row r="949" spans="2:50" ht="16.5" customHeight="1" x14ac:dyDescent="0.3">
      <c r="B949" s="61"/>
      <c r="AX949" s="53"/>
    </row>
    <row r="950" spans="2:50" ht="16.5" customHeight="1" x14ac:dyDescent="0.3">
      <c r="B950" s="61"/>
      <c r="AX950" s="53"/>
    </row>
    <row r="951" spans="2:50" ht="16.5" customHeight="1" x14ac:dyDescent="0.3">
      <c r="B951" s="61"/>
      <c r="AX951" s="53"/>
    </row>
    <row r="952" spans="2:50" ht="16.5" customHeight="1" x14ac:dyDescent="0.3">
      <c r="B952" s="61"/>
      <c r="AX952" s="53"/>
    </row>
    <row r="953" spans="2:50" ht="16.5" customHeight="1" x14ac:dyDescent="0.3">
      <c r="B953" s="61"/>
      <c r="AX953" s="53"/>
    </row>
    <row r="954" spans="2:50" ht="16.5" customHeight="1" x14ac:dyDescent="0.3">
      <c r="B954" s="61"/>
      <c r="AX954" s="53"/>
    </row>
    <row r="955" spans="2:50" ht="16.5" customHeight="1" x14ac:dyDescent="0.3">
      <c r="B955" s="61"/>
      <c r="AX955" s="53"/>
    </row>
    <row r="956" spans="2:50" ht="16.5" customHeight="1" x14ac:dyDescent="0.3">
      <c r="B956" s="61"/>
      <c r="AX956" s="53"/>
    </row>
    <row r="957" spans="2:50" ht="16.5" customHeight="1" x14ac:dyDescent="0.3">
      <c r="B957" s="61"/>
      <c r="AX957" s="53"/>
    </row>
    <row r="958" spans="2:50" ht="16.5" customHeight="1" x14ac:dyDescent="0.3">
      <c r="B958" s="61"/>
      <c r="AX958" s="53"/>
    </row>
    <row r="959" spans="2:50" ht="16.5" customHeight="1" x14ac:dyDescent="0.3">
      <c r="B959" s="61"/>
      <c r="AX959" s="53"/>
    </row>
    <row r="960" spans="2:50" ht="16.5" customHeight="1" x14ac:dyDescent="0.3">
      <c r="B960" s="61"/>
      <c r="AX960" s="53"/>
    </row>
    <row r="961" spans="2:50" ht="16.5" customHeight="1" x14ac:dyDescent="0.3">
      <c r="B961" s="61"/>
      <c r="AX961" s="53"/>
    </row>
    <row r="962" spans="2:50" ht="16.5" customHeight="1" x14ac:dyDescent="0.3">
      <c r="B962" s="61"/>
      <c r="AX962" s="53"/>
    </row>
    <row r="963" spans="2:50" ht="16.5" customHeight="1" x14ac:dyDescent="0.3">
      <c r="B963" s="61"/>
      <c r="AX963" s="53"/>
    </row>
    <row r="964" spans="2:50" ht="16.5" customHeight="1" x14ac:dyDescent="0.3">
      <c r="B964" s="61"/>
      <c r="AX964" s="53"/>
    </row>
    <row r="965" spans="2:50" ht="16.5" customHeight="1" x14ac:dyDescent="0.3">
      <c r="B965" s="61"/>
      <c r="AX965" s="53"/>
    </row>
    <row r="966" spans="2:50" ht="16.5" customHeight="1" x14ac:dyDescent="0.3">
      <c r="B966" s="61"/>
      <c r="AX966" s="53"/>
    </row>
    <row r="967" spans="2:50" ht="16.5" customHeight="1" x14ac:dyDescent="0.3">
      <c r="B967" s="61"/>
      <c r="AX967" s="53"/>
    </row>
    <row r="968" spans="2:50" ht="16.5" customHeight="1" x14ac:dyDescent="0.3">
      <c r="B968" s="61"/>
      <c r="AX968" s="53"/>
    </row>
    <row r="969" spans="2:50" ht="16.5" customHeight="1" x14ac:dyDescent="0.3">
      <c r="B969" s="61"/>
      <c r="AX969" s="53"/>
    </row>
    <row r="970" spans="2:50" ht="16.5" customHeight="1" x14ac:dyDescent="0.3">
      <c r="B970" s="61"/>
      <c r="AX970" s="53"/>
    </row>
    <row r="971" spans="2:50" ht="16.5" customHeight="1" x14ac:dyDescent="0.3">
      <c r="B971" s="61"/>
      <c r="AX971" s="53"/>
    </row>
    <row r="972" spans="2:50" ht="16.5" customHeight="1" x14ac:dyDescent="0.3">
      <c r="B972" s="61"/>
      <c r="AX972" s="53"/>
    </row>
    <row r="973" spans="2:50" ht="16.5" customHeight="1" x14ac:dyDescent="0.3">
      <c r="B973" s="61"/>
      <c r="AX973" s="53"/>
    </row>
    <row r="974" spans="2:50" ht="16.5" customHeight="1" x14ac:dyDescent="0.3">
      <c r="B974" s="61"/>
      <c r="AX974" s="53"/>
    </row>
    <row r="975" spans="2:50" ht="16.5" customHeight="1" x14ac:dyDescent="0.3">
      <c r="B975" s="61"/>
      <c r="AX975" s="53"/>
    </row>
    <row r="976" spans="2:50" ht="16.5" customHeight="1" x14ac:dyDescent="0.3">
      <c r="B976" s="61"/>
      <c r="AX976" s="53"/>
    </row>
    <row r="977" spans="2:50" ht="16.5" customHeight="1" x14ac:dyDescent="0.3">
      <c r="B977" s="61"/>
      <c r="AX977" s="53"/>
    </row>
    <row r="978" spans="2:50" ht="16.5" customHeight="1" x14ac:dyDescent="0.3">
      <c r="B978" s="61"/>
      <c r="AX978" s="53"/>
    </row>
    <row r="979" spans="2:50" ht="16.5" customHeight="1" x14ac:dyDescent="0.3">
      <c r="B979" s="61"/>
      <c r="AX979" s="53"/>
    </row>
    <row r="980" spans="2:50" ht="16.5" customHeight="1" x14ac:dyDescent="0.3">
      <c r="B980" s="61"/>
      <c r="AX980" s="53"/>
    </row>
    <row r="981" spans="2:50" ht="16.5" customHeight="1" x14ac:dyDescent="0.3">
      <c r="B981" s="61"/>
      <c r="AX981" s="53"/>
    </row>
    <row r="982" spans="2:50" ht="16.5" customHeight="1" x14ac:dyDescent="0.3">
      <c r="B982" s="61"/>
      <c r="AX982" s="53"/>
    </row>
    <row r="983" spans="2:50" ht="16.5" customHeight="1" x14ac:dyDescent="0.3">
      <c r="B983" s="61"/>
      <c r="AX983" s="53"/>
    </row>
    <row r="984" spans="2:50" ht="16.5" customHeight="1" x14ac:dyDescent="0.3">
      <c r="B984" s="61"/>
      <c r="AX984" s="53"/>
    </row>
    <row r="985" spans="2:50" ht="16.5" customHeight="1" x14ac:dyDescent="0.3">
      <c r="B985" s="61"/>
      <c r="AX985" s="53"/>
    </row>
    <row r="986" spans="2:50" ht="16.5" customHeight="1" x14ac:dyDescent="0.3">
      <c r="B986" s="61"/>
      <c r="AX986" s="53"/>
    </row>
    <row r="987" spans="2:50" ht="16.5" customHeight="1" x14ac:dyDescent="0.3">
      <c r="B987" s="61"/>
      <c r="AX987" s="53"/>
    </row>
    <row r="988" spans="2:50" ht="16.5" customHeight="1" x14ac:dyDescent="0.3">
      <c r="B988" s="61"/>
      <c r="AX988" s="53"/>
    </row>
    <row r="989" spans="2:50" ht="16.5" customHeight="1" x14ac:dyDescent="0.3">
      <c r="B989" s="61"/>
      <c r="AX989" s="53"/>
    </row>
    <row r="990" spans="2:50" ht="16.5" customHeight="1" x14ac:dyDescent="0.3">
      <c r="B990" s="61"/>
      <c r="AX990" s="53"/>
    </row>
    <row r="991" spans="2:50" ht="16.5" customHeight="1" x14ac:dyDescent="0.3">
      <c r="B991" s="61"/>
      <c r="AX991" s="53"/>
    </row>
    <row r="992" spans="2:50" ht="16.5" customHeight="1" x14ac:dyDescent="0.3">
      <c r="B992" s="61"/>
      <c r="AX992" s="53"/>
    </row>
    <row r="993" spans="2:50" ht="16.5" customHeight="1" x14ac:dyDescent="0.3">
      <c r="B993" s="61"/>
      <c r="AX993" s="53"/>
    </row>
    <row r="994" spans="2:50" ht="16.5" customHeight="1" x14ac:dyDescent="0.3">
      <c r="B994" s="61"/>
      <c r="AX994" s="53"/>
    </row>
    <row r="995" spans="2:50" ht="16.5" customHeight="1" x14ac:dyDescent="0.3">
      <c r="B995" s="61"/>
      <c r="AX995" s="53"/>
    </row>
    <row r="996" spans="2:50" ht="16.5" customHeight="1" x14ac:dyDescent="0.3">
      <c r="B996" s="61"/>
      <c r="AX996" s="53"/>
    </row>
    <row r="997" spans="2:50" ht="16.5" customHeight="1" x14ac:dyDescent="0.3">
      <c r="B997" s="61"/>
      <c r="AX997" s="53"/>
    </row>
    <row r="998" spans="2:50" ht="16.5" customHeight="1" x14ac:dyDescent="0.3">
      <c r="B998" s="61"/>
      <c r="AX998" s="53"/>
    </row>
    <row r="999" spans="2:50" ht="16.5" customHeight="1" x14ac:dyDescent="0.3">
      <c r="B999" s="61"/>
      <c r="AX999" s="53"/>
    </row>
    <row r="1000" spans="2:50" ht="16.5" customHeight="1" x14ac:dyDescent="0.3">
      <c r="B1000" s="61"/>
      <c r="AX1000" s="53"/>
    </row>
  </sheetData>
  <mergeCells count="46">
    <mergeCell ref="AU8:AW8"/>
    <mergeCell ref="AG4:AH4"/>
    <mergeCell ref="AI4:AJ4"/>
    <mergeCell ref="AG3:AH3"/>
    <mergeCell ref="AI3:AJ3"/>
    <mergeCell ref="AM3:AM5"/>
    <mergeCell ref="AN3:AN5"/>
    <mergeCell ref="AO3:AO5"/>
    <mergeCell ref="AP3:AP5"/>
    <mergeCell ref="AQ3:AQ5"/>
    <mergeCell ref="AK4:AL4"/>
    <mergeCell ref="AU2:AW2"/>
    <mergeCell ref="C3:D3"/>
    <mergeCell ref="E3:F3"/>
    <mergeCell ref="G3:H3"/>
    <mergeCell ref="I3:J3"/>
    <mergeCell ref="K3:L3"/>
    <mergeCell ref="AK3:AL3"/>
    <mergeCell ref="AR3:AR5"/>
    <mergeCell ref="AS3:AS5"/>
    <mergeCell ref="AC3:AD3"/>
    <mergeCell ref="AE3:AF3"/>
    <mergeCell ref="AC4:AD4"/>
    <mergeCell ref="AE4:AF4"/>
    <mergeCell ref="B2:AS2"/>
    <mergeCell ref="W3:X3"/>
    <mergeCell ref="U4:V4"/>
    <mergeCell ref="W4:X4"/>
    <mergeCell ref="Y3:Z3"/>
    <mergeCell ref="AA3:AB3"/>
    <mergeCell ref="Y4:Z4"/>
    <mergeCell ref="AA4:AB4"/>
    <mergeCell ref="Q3:R3"/>
    <mergeCell ref="S3:T3"/>
    <mergeCell ref="Q4:R4"/>
    <mergeCell ref="S4:T4"/>
    <mergeCell ref="U3:V3"/>
    <mergeCell ref="M4:N4"/>
    <mergeCell ref="O4:P4"/>
    <mergeCell ref="M3:N3"/>
    <mergeCell ref="O3:P3"/>
    <mergeCell ref="C4:D4"/>
    <mergeCell ref="E4:F4"/>
    <mergeCell ref="G4:H4"/>
    <mergeCell ref="I4:J4"/>
    <mergeCell ref="K4:L4"/>
  </mergeCells>
  <conditionalFormatting sqref="C1:C22 C24:C1000 E1:E22 E24:E1000 G1:G22 G24:G1000 I1:I3 I5:I22 I24:I1000 K1:K3 K5:K22 K24:K1000 M1:M3 M5:M22 M24:M1000 O1:O3 O5:O22 O24:O1000 Q1:Q3 Q5:Q22 Q24:Q1000 S1:S3 S5:S22 S24:S1000 U1:U3 U5:U22 U24:U1000 W1:W3 W5:W22 W24:W1000 Y1:Y22 Y24:Y1000 AA1:AA22 AA24:AA1000 AC1:AC22 AC24:AC1000 AE1:AE22 AE24:AE1000 AG1:AG3 AG5:AG22 AG24:AG1000 AI1:AI22 AI24:AI1000 AK1:AK22 AK24:AK1000">
    <cfRule type="cellIs" dxfId="45" priority="1" operator="equal">
      <formula>"X"</formula>
    </cfRule>
  </conditionalFormatting>
  <conditionalFormatting sqref="D1:D22 D24:D1000 F1:F22 F24:F1000 H1:H22 H24:H1000 J1:J3 J5:J22 J24:J1000 L1:L3 L5:L22 L24:L1000 N1:N3 N5:N22 N24:N1000 P1:P3 P5:P22 P24:P1000 R1:R3 R5:R22 R24:R1000 T1:T3 T5:T22 T24:T1000 V1:V3 V5:V22 V24:V1000 X1:X3 X5:X22 X24:X1000 Z1:Z22 Z24:Z1000 AB1:AB22 AB24:AB1000 AD1:AD22 AD24:AD1000 AF1:AF22 AF24:AF1000 AH1:AH3 AH5:AH22 AH24:AH1000 AJ1:AJ22 AJ24:AJ1000 AL1:AL22 AL24:AL1000">
    <cfRule type="cellIs" dxfId="44" priority="2" operator="equal">
      <formula>"X"</formula>
    </cfRule>
  </conditionalFormatting>
  <conditionalFormatting sqref="I4 K4 M4 O4 Q4 S4 U4 W4">
    <cfRule type="cellIs" dxfId="43" priority="3" operator="equal">
      <formula>"X"</formula>
    </cfRule>
  </conditionalFormatting>
  <conditionalFormatting sqref="J4 L4 N4 P4 R4 T4 V4 X4">
    <cfRule type="cellIs" dxfId="42" priority="4" operator="equal">
      <formula>"X"</formula>
    </cfRule>
  </conditionalFormatting>
  <conditionalFormatting sqref="AG4">
    <cfRule type="cellIs" dxfId="41" priority="5" operator="equal">
      <formula>"X"</formula>
    </cfRule>
  </conditionalFormatting>
  <conditionalFormatting sqref="AH4">
    <cfRule type="cellIs" dxfId="40" priority="6" operator="equal">
      <formula>"X"</formula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2.625" defaultRowHeight="15" customHeight="1" x14ac:dyDescent="0.3"/>
  <cols>
    <col min="1" max="1" width="5.375" customWidth="1"/>
    <col min="2" max="2" width="27.625" customWidth="1"/>
    <col min="3" max="16" width="10.25" customWidth="1"/>
    <col min="17" max="17" width="17.125" customWidth="1"/>
    <col min="18" max="18" width="19.25" customWidth="1"/>
    <col min="19" max="22" width="19.25" hidden="1" customWidth="1"/>
    <col min="23" max="23" width="5.875" hidden="1" customWidth="1"/>
    <col min="24" max="24" width="19.25" customWidth="1"/>
    <col min="25" max="25" width="19.25" hidden="1" customWidth="1"/>
    <col min="26" max="26" width="19.25" customWidth="1"/>
    <col min="27" max="27" width="19.25" hidden="1" customWidth="1"/>
    <col min="28" max="28" width="19.25" customWidth="1"/>
    <col min="29" max="29" width="10.25" customWidth="1"/>
    <col min="30" max="30" width="13.25" customWidth="1"/>
    <col min="31" max="31" width="16.25" customWidth="1"/>
    <col min="32" max="34" width="10.25" customWidth="1"/>
  </cols>
  <sheetData>
    <row r="1" spans="1:34" ht="16.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63"/>
      <c r="AC1" s="53"/>
      <c r="AD1" s="53"/>
      <c r="AE1" s="53"/>
      <c r="AF1" s="53"/>
      <c r="AG1" s="53"/>
      <c r="AH1" s="53"/>
    </row>
    <row r="2" spans="1:34" ht="31.5" customHeight="1" x14ac:dyDescent="0.3">
      <c r="A2" s="53"/>
      <c r="B2" s="131" t="s">
        <v>316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3"/>
      <c r="AC2" s="53"/>
      <c r="AD2" s="134" t="s">
        <v>317</v>
      </c>
      <c r="AE2" s="103"/>
      <c r="AF2" s="53"/>
      <c r="AG2" s="53"/>
      <c r="AH2" s="53"/>
    </row>
    <row r="3" spans="1:34" ht="16.5" customHeight="1" x14ac:dyDescent="0.3">
      <c r="A3" s="53"/>
      <c r="B3" s="64" t="s">
        <v>276</v>
      </c>
      <c r="C3" s="120">
        <v>1</v>
      </c>
      <c r="D3" s="103"/>
      <c r="E3" s="120">
        <v>2</v>
      </c>
      <c r="F3" s="103"/>
      <c r="G3" s="120">
        <v>3</v>
      </c>
      <c r="H3" s="103"/>
      <c r="I3" s="120">
        <v>4</v>
      </c>
      <c r="J3" s="103"/>
      <c r="K3" s="120">
        <v>5</v>
      </c>
      <c r="L3" s="103"/>
      <c r="M3" s="120">
        <v>6</v>
      </c>
      <c r="N3" s="103"/>
      <c r="O3" s="120">
        <v>7</v>
      </c>
      <c r="P3" s="103"/>
      <c r="Q3" s="123" t="s">
        <v>318</v>
      </c>
      <c r="R3" s="123" t="s">
        <v>319</v>
      </c>
      <c r="S3" s="123" t="s">
        <v>320</v>
      </c>
      <c r="T3" s="123" t="s">
        <v>321</v>
      </c>
      <c r="U3" s="123" t="s">
        <v>322</v>
      </c>
      <c r="V3" s="123" t="s">
        <v>323</v>
      </c>
      <c r="W3" s="123" t="s">
        <v>324</v>
      </c>
      <c r="X3" s="123" t="s">
        <v>325</v>
      </c>
      <c r="Y3" s="123" t="s">
        <v>326</v>
      </c>
      <c r="Z3" s="123" t="s">
        <v>327</v>
      </c>
      <c r="AA3" s="123" t="s">
        <v>328</v>
      </c>
      <c r="AB3" s="123" t="s">
        <v>329</v>
      </c>
      <c r="AC3" s="53"/>
      <c r="AD3" s="125" t="s">
        <v>330</v>
      </c>
      <c r="AE3" s="123" t="s">
        <v>331</v>
      </c>
      <c r="AF3" s="53"/>
      <c r="AG3" s="53"/>
      <c r="AH3" s="53"/>
    </row>
    <row r="4" spans="1:34" ht="70.5" customHeight="1" x14ac:dyDescent="0.3">
      <c r="A4" s="53"/>
      <c r="B4" s="65" t="s">
        <v>332</v>
      </c>
      <c r="C4" s="119" t="s">
        <v>333</v>
      </c>
      <c r="D4" s="103"/>
      <c r="E4" s="119" t="s">
        <v>334</v>
      </c>
      <c r="F4" s="103"/>
      <c r="G4" s="119" t="s">
        <v>335</v>
      </c>
      <c r="H4" s="103"/>
      <c r="I4" s="119" t="s">
        <v>336</v>
      </c>
      <c r="J4" s="103"/>
      <c r="K4" s="119" t="s">
        <v>337</v>
      </c>
      <c r="L4" s="103"/>
      <c r="M4" s="119" t="s">
        <v>338</v>
      </c>
      <c r="N4" s="103"/>
      <c r="O4" s="119" t="s">
        <v>339</v>
      </c>
      <c r="P4" s="103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53"/>
      <c r="AD4" s="105"/>
      <c r="AE4" s="105"/>
      <c r="AF4" s="53"/>
      <c r="AG4" s="53"/>
      <c r="AH4" s="53"/>
    </row>
    <row r="5" spans="1:34" ht="16.5" customHeight="1" x14ac:dyDescent="0.3">
      <c r="A5" s="53"/>
      <c r="B5" s="66" t="s">
        <v>307</v>
      </c>
      <c r="C5" s="64" t="s">
        <v>308</v>
      </c>
      <c r="D5" s="64" t="s">
        <v>309</v>
      </c>
      <c r="E5" s="64" t="s">
        <v>308</v>
      </c>
      <c r="F5" s="64" t="s">
        <v>309</v>
      </c>
      <c r="G5" s="64" t="s">
        <v>308</v>
      </c>
      <c r="H5" s="64" t="s">
        <v>309</v>
      </c>
      <c r="I5" s="64" t="s">
        <v>308</v>
      </c>
      <c r="J5" s="64" t="s">
        <v>309</v>
      </c>
      <c r="K5" s="64" t="s">
        <v>308</v>
      </c>
      <c r="L5" s="64" t="s">
        <v>309</v>
      </c>
      <c r="M5" s="64" t="s">
        <v>308</v>
      </c>
      <c r="N5" s="64" t="s">
        <v>309</v>
      </c>
      <c r="O5" s="64" t="s">
        <v>308</v>
      </c>
      <c r="P5" s="64" t="s">
        <v>309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53"/>
      <c r="AD5" s="57" t="s">
        <v>340</v>
      </c>
      <c r="AE5" s="51">
        <v>0</v>
      </c>
      <c r="AF5" s="53"/>
      <c r="AG5" s="53"/>
      <c r="AH5" s="53"/>
    </row>
    <row r="6" spans="1:34" ht="21.75" customHeight="1" x14ac:dyDescent="0.3">
      <c r="A6" s="53"/>
      <c r="B6" s="130" t="str">
        <f>+'EVALUACIÓN DEL RIESGO'!B6</f>
        <v xml:space="preserve">Apropiación de recursos por parte del contratista 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27">
        <f>+SUM(C7:P7)</f>
        <v>0</v>
      </c>
      <c r="R6" s="127">
        <f>+IF(Q6&lt;=50,0,IF(AND(Q6&gt;50,Q6&lt;=75),1,IF(Q6&gt;75,2)))</f>
        <v>0</v>
      </c>
      <c r="S6" s="127" t="e">
        <f>+VLOOKUP(B6,'[1]MATRIZ RIESGOS ANTICORRUPCIÓN'!$C$8:$G$28,4,FALSE)</f>
        <v>#N/A</v>
      </c>
      <c r="T6" s="127" t="e">
        <f>+CONCATENATE(S6,R6)</f>
        <v>#N/A</v>
      </c>
      <c r="U6" s="127">
        <f>+VLOOKUP(B6,'EVALUACIÓN DEL RIESGO'!$B$6:$AS$22,41,FALSE)</f>
        <v>5</v>
      </c>
      <c r="V6" s="127" t="str">
        <f>+CONCATENATE(U6,R6)</f>
        <v>50</v>
      </c>
      <c r="W6" s="127" t="e">
        <f>+VLOOKUP(T6,$AF$10:$AG$26,2,FALSE)</f>
        <v>#N/A</v>
      </c>
      <c r="X6" s="127" t="e">
        <f>+VLOOKUP(W6,'[1]MATRIZ RIESGOS ANTICORRUPCIÓN'!$AA$3:$AB$7,2,FALSE)</f>
        <v>#N/A</v>
      </c>
      <c r="Y6" s="127">
        <f>+VLOOKUP(V6,$AF$31:$AG$39,2,FALSE)</f>
        <v>5</v>
      </c>
      <c r="Z6" s="127" t="e">
        <f>+VLOOKUP(Y6,'[1]MATRIZ RIESGOS ANTICORRUPCIÓN'!$AC$3:$AD$5,2,FALSE)</f>
        <v>#N/A</v>
      </c>
      <c r="AA6" s="127" t="e">
        <f>+Y6*W6</f>
        <v>#N/A</v>
      </c>
      <c r="AB6" s="128" t="e">
        <f>+VLOOKUP(AA6,'EVALUACIÓN DEL RIESGO'!$AU$10:$AW$20,3,FALSE)</f>
        <v>#N/A</v>
      </c>
      <c r="AC6" s="53"/>
      <c r="AD6" s="57" t="s">
        <v>341</v>
      </c>
      <c r="AE6" s="51">
        <v>1</v>
      </c>
      <c r="AF6" s="53"/>
      <c r="AG6" s="53"/>
      <c r="AH6" s="53"/>
    </row>
    <row r="7" spans="1:34" ht="20.25" customHeight="1" x14ac:dyDescent="0.3">
      <c r="A7" s="53"/>
      <c r="B7" s="105"/>
      <c r="C7" s="129">
        <f>+IF(C6="X",15,0)</f>
        <v>0</v>
      </c>
      <c r="D7" s="103"/>
      <c r="E7" s="129">
        <f>+IF(E6="X",5,0)</f>
        <v>0</v>
      </c>
      <c r="F7" s="103"/>
      <c r="G7" s="129">
        <f>+IF(G6="X",15,0)</f>
        <v>0</v>
      </c>
      <c r="H7" s="103"/>
      <c r="I7" s="129">
        <f>+IF(I6="X",10,0)</f>
        <v>0</v>
      </c>
      <c r="J7" s="103"/>
      <c r="K7" s="129">
        <f>+IF(K6="X",15,0)</f>
        <v>0</v>
      </c>
      <c r="L7" s="103"/>
      <c r="M7" s="129">
        <f>+IF(M6="X",10,0)</f>
        <v>0</v>
      </c>
      <c r="N7" s="103"/>
      <c r="O7" s="129">
        <f>+IF(O6="X",30,0)</f>
        <v>0</v>
      </c>
      <c r="P7" s="103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53"/>
      <c r="AD7" s="57" t="s">
        <v>342</v>
      </c>
      <c r="AE7" s="51">
        <v>2</v>
      </c>
      <c r="AF7" s="53"/>
      <c r="AG7" s="53"/>
      <c r="AH7" s="53"/>
    </row>
    <row r="8" spans="1:34" ht="40.5" customHeight="1" x14ac:dyDescent="0.3">
      <c r="A8" s="53"/>
      <c r="B8" s="130" t="str">
        <f>+'EVALUACIÓN DEL RIESGO'!B7</f>
        <v>Malversación de recursos de los contratos, por parte de supervisores o delegados para contratar.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27">
        <f>+SUM(C9:P9)</f>
        <v>0</v>
      </c>
      <c r="R8" s="127">
        <f>+IF(Q8&lt;=50,0,IF(AND(Q8&gt;50,Q8&lt;=75),1,IF(Q8&gt;75,2)))</f>
        <v>0</v>
      </c>
      <c r="S8" s="127" t="e">
        <f>+VLOOKUP(B8,'[1]MATRIZ RIESGOS ANTICORRUPCIÓN'!$C$8:$G$28,4,FALSE)</f>
        <v>#N/A</v>
      </c>
      <c r="T8" s="127" t="e">
        <f>+CONCATENATE(S8,R8)</f>
        <v>#N/A</v>
      </c>
      <c r="U8" s="127">
        <f>+VLOOKUP(B8,'EVALUACIÓN DEL RIESGO'!$B$6:$AS$22,41,FALSE)</f>
        <v>5</v>
      </c>
      <c r="V8" s="127" t="str">
        <f>+CONCATENATE(U8,R8)</f>
        <v>50</v>
      </c>
      <c r="W8" s="127" t="e">
        <f>+VLOOKUP(T8,$AF$10:$AG$26,2,FALSE)</f>
        <v>#N/A</v>
      </c>
      <c r="X8" s="127" t="e">
        <f>+VLOOKUP(W8,'[1]MATRIZ RIESGOS ANTICORRUPCIÓN'!$AA$3:$AB$7,2,FALSE)</f>
        <v>#N/A</v>
      </c>
      <c r="Y8" s="127">
        <f>+VLOOKUP(V8,$AF$31:$AG$39,2,FALSE)</f>
        <v>5</v>
      </c>
      <c r="Z8" s="127" t="e">
        <f>+VLOOKUP(Y8,'[1]MATRIZ RIESGOS ANTICORRUPCIÓN'!$AC$3:$AD$5,2,FALSE)</f>
        <v>#N/A</v>
      </c>
      <c r="AA8" s="127" t="e">
        <f>+Y8*W8</f>
        <v>#N/A</v>
      </c>
      <c r="AB8" s="128" t="e">
        <f>+VLOOKUP(AA8,'EVALUACIÓN DEL RIESGO'!$AU$10:$AW$20,3,FALSE)</f>
        <v>#N/A</v>
      </c>
      <c r="AC8" s="53"/>
      <c r="AD8" s="53"/>
      <c r="AE8" s="53"/>
      <c r="AF8" s="53"/>
      <c r="AG8" s="53"/>
      <c r="AH8" s="53"/>
    </row>
    <row r="9" spans="1:34" ht="33" customHeight="1" x14ac:dyDescent="0.3">
      <c r="A9" s="53"/>
      <c r="B9" s="105"/>
      <c r="C9" s="129">
        <f>+IF(C8="X",15,0)</f>
        <v>0</v>
      </c>
      <c r="D9" s="103"/>
      <c r="E9" s="129">
        <f>+IF(E8="X",5,0)</f>
        <v>0</v>
      </c>
      <c r="F9" s="103"/>
      <c r="G9" s="129">
        <f>+IF(G8="X",15,0)</f>
        <v>0</v>
      </c>
      <c r="H9" s="103"/>
      <c r="I9" s="129">
        <f>+IF(I8="X",10,0)</f>
        <v>0</v>
      </c>
      <c r="J9" s="103"/>
      <c r="K9" s="129">
        <f>+IF(K8="X",15,0)</f>
        <v>0</v>
      </c>
      <c r="L9" s="103"/>
      <c r="M9" s="129">
        <f>+IF(M8="X",10,0)</f>
        <v>0</v>
      </c>
      <c r="N9" s="103"/>
      <c r="O9" s="129">
        <f>+IF(O8="X",30,0)</f>
        <v>0</v>
      </c>
      <c r="P9" s="103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53"/>
      <c r="AD9" s="134" t="s">
        <v>343</v>
      </c>
      <c r="AE9" s="102"/>
      <c r="AF9" s="102"/>
      <c r="AG9" s="103"/>
      <c r="AH9" s="53"/>
    </row>
    <row r="10" spans="1:34" ht="35.25" customHeight="1" x14ac:dyDescent="0.3">
      <c r="A10" s="53"/>
      <c r="B10" s="130" t="str">
        <f>+'EVALUACIÓN DEL RIESGO'!B8</f>
        <v>Decisiones ajustadas a intereses particulares para realizar actividades no previstas como prioritarias o programadas.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27">
        <f>+SUM(C11:P11)</f>
        <v>0</v>
      </c>
      <c r="R10" s="127">
        <f>+IF(Q10&lt;=50,0,IF(AND(Q10&gt;50,Q10&lt;=75),1,IF(Q10&gt;75,2)))</f>
        <v>0</v>
      </c>
      <c r="S10" s="127" t="e">
        <f>+VLOOKUP(B10,'[1]MATRIZ RIESGOS ANTICORRUPCIÓN'!$C$8:$G$28,4,FALSE)</f>
        <v>#N/A</v>
      </c>
      <c r="T10" s="127" t="e">
        <f>+CONCATENATE(S10,R10)</f>
        <v>#N/A</v>
      </c>
      <c r="U10" s="127">
        <f>+VLOOKUP(B10,'EVALUACIÓN DEL RIESGO'!$B$6:$AS$22,41,FALSE)</f>
        <v>5</v>
      </c>
      <c r="V10" s="127" t="str">
        <f>+CONCATENATE(U10,R10)</f>
        <v>50</v>
      </c>
      <c r="W10" s="127" t="e">
        <f>+VLOOKUP(T10,$AF$10:$AG$26,2,FALSE)</f>
        <v>#N/A</v>
      </c>
      <c r="X10" s="127" t="e">
        <f>+VLOOKUP(W10,'[1]MATRIZ RIESGOS ANTICORRUPCIÓN'!$AA$3:$AB$7,2,FALSE)</f>
        <v>#N/A</v>
      </c>
      <c r="Y10" s="127">
        <f>+VLOOKUP(V10,$AF$31:$AG$39,2,FALSE)</f>
        <v>5</v>
      </c>
      <c r="Z10" s="127" t="e">
        <f>+VLOOKUP(Y10,'[1]MATRIZ RIESGOS ANTICORRUPCIÓN'!$AC$3:$AD$5,2,FALSE)</f>
        <v>#N/A</v>
      </c>
      <c r="AA10" s="127" t="e">
        <f>+Y10*W10</f>
        <v>#N/A</v>
      </c>
      <c r="AB10" s="128" t="e">
        <f>+VLOOKUP(AA10,'EVALUACIÓN DEL RIESGO'!$AU$10:$AW$20,3,FALSE)</f>
        <v>#N/A</v>
      </c>
      <c r="AC10" s="53"/>
      <c r="AD10" s="125" t="s">
        <v>344</v>
      </c>
      <c r="AE10" s="123" t="s">
        <v>345</v>
      </c>
      <c r="AF10" s="123" t="s">
        <v>346</v>
      </c>
      <c r="AG10" s="123" t="s">
        <v>347</v>
      </c>
      <c r="AH10" s="53"/>
    </row>
    <row r="11" spans="1:34" ht="21.75" customHeight="1" x14ac:dyDescent="0.3">
      <c r="A11" s="53"/>
      <c r="B11" s="105"/>
      <c r="C11" s="129">
        <f>+IF(C10="X",15,0)</f>
        <v>0</v>
      </c>
      <c r="D11" s="103"/>
      <c r="E11" s="129">
        <f>+IF(E10="X",5,0)</f>
        <v>0</v>
      </c>
      <c r="F11" s="103"/>
      <c r="G11" s="129">
        <f>+IF(G10="X",15,0)</f>
        <v>0</v>
      </c>
      <c r="H11" s="103"/>
      <c r="I11" s="129">
        <f>+IF(I10="X",10,0)</f>
        <v>0</v>
      </c>
      <c r="J11" s="103"/>
      <c r="K11" s="129">
        <f>+IF(K10="X",15,0)</f>
        <v>0</v>
      </c>
      <c r="L11" s="103"/>
      <c r="M11" s="129">
        <f>+IF(M10="X",10,0)</f>
        <v>0</v>
      </c>
      <c r="N11" s="103"/>
      <c r="O11" s="129">
        <f>+IF(O10="X",30,0)</f>
        <v>0</v>
      </c>
      <c r="P11" s="103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53"/>
      <c r="AD11" s="105"/>
      <c r="AE11" s="105"/>
      <c r="AF11" s="105"/>
      <c r="AG11" s="105"/>
      <c r="AH11" s="53"/>
    </row>
    <row r="12" spans="1:34" ht="33" customHeight="1" x14ac:dyDescent="0.3">
      <c r="A12" s="53"/>
      <c r="B12" s="130" t="str">
        <f>+'EVALUACIÓN DEL RIESGO'!B9</f>
        <v>Procedimientos adelantados fuera de la normatividad aplicable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27">
        <f>+SUM(C13:P13)</f>
        <v>0</v>
      </c>
      <c r="R12" s="127">
        <f>+IF(Q12&lt;=50,0,IF(AND(Q12&gt;50,Q12&lt;=75),1,IF(Q12&gt;75,2)))</f>
        <v>0</v>
      </c>
      <c r="S12" s="127" t="e">
        <f>+VLOOKUP(B12,'[1]MATRIZ RIESGOS ANTICORRUPCIÓN'!$C$8:$G$28,4,FALSE)</f>
        <v>#N/A</v>
      </c>
      <c r="T12" s="127" t="e">
        <f>+CONCATENATE(S12,R12)</f>
        <v>#N/A</v>
      </c>
      <c r="U12" s="127">
        <f>+VLOOKUP(B12,'EVALUACIÓN DEL RIESGO'!$B$6:$AS$22,41,FALSE)</f>
        <v>5</v>
      </c>
      <c r="V12" s="127" t="str">
        <f>+CONCATENATE(U12,R12)</f>
        <v>50</v>
      </c>
      <c r="W12" s="127" t="e">
        <f>+VLOOKUP(T12,$AF$10:$AG$26,2,FALSE)</f>
        <v>#N/A</v>
      </c>
      <c r="X12" s="127" t="e">
        <f>+VLOOKUP(W12,'[1]MATRIZ RIESGOS ANTICORRUPCIÓN'!$AA$3:$AB$7,2,FALSE)</f>
        <v>#N/A</v>
      </c>
      <c r="Y12" s="127">
        <f>+VLOOKUP(V12,$AF$31:$AG$39,2,FALSE)</f>
        <v>5</v>
      </c>
      <c r="Z12" s="127" t="e">
        <f>+VLOOKUP(Y12,'[1]MATRIZ RIESGOS ANTICORRUPCIÓN'!$AC$3:$AD$5,2,FALSE)</f>
        <v>#N/A</v>
      </c>
      <c r="AA12" s="127" t="e">
        <f>+Y12*W12</f>
        <v>#N/A</v>
      </c>
      <c r="AB12" s="128" t="e">
        <f>+VLOOKUP(AA12,'EVALUACIÓN DEL RIESGO'!$AU$10:$AW$20,3,FALSE)</f>
        <v>#N/A</v>
      </c>
      <c r="AC12" s="53"/>
      <c r="AD12" s="51">
        <v>1</v>
      </c>
      <c r="AE12" s="51">
        <v>0</v>
      </c>
      <c r="AF12" s="51" t="str">
        <f t="shared" ref="AF12:AF26" si="0">+CONCATENATE(AD12,AE12)</f>
        <v>10</v>
      </c>
      <c r="AG12" s="51">
        <v>1</v>
      </c>
      <c r="AH12" s="53"/>
    </row>
    <row r="13" spans="1:34" ht="21.75" customHeight="1" x14ac:dyDescent="0.3">
      <c r="A13" s="53"/>
      <c r="B13" s="105"/>
      <c r="C13" s="129">
        <f>+IF(C12="X",15,0)</f>
        <v>0</v>
      </c>
      <c r="D13" s="103"/>
      <c r="E13" s="129">
        <f>+IF(E12="X",5,0)</f>
        <v>0</v>
      </c>
      <c r="F13" s="103"/>
      <c r="G13" s="129" t="b">
        <f>+IF(G12="X",15,IF(H12="X",10))</f>
        <v>0</v>
      </c>
      <c r="H13" s="103"/>
      <c r="I13" s="129">
        <f>+IF(I12="X",10,0)</f>
        <v>0</v>
      </c>
      <c r="J13" s="103"/>
      <c r="K13" s="129">
        <f>+IF(K12="X",15,0)</f>
        <v>0</v>
      </c>
      <c r="L13" s="103"/>
      <c r="M13" s="129">
        <f>+IF(M12="X",10,0)</f>
        <v>0</v>
      </c>
      <c r="N13" s="103"/>
      <c r="O13" s="129">
        <f>+IF(O12="X",30,0)</f>
        <v>0</v>
      </c>
      <c r="P13" s="103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53"/>
      <c r="AD13" s="51">
        <v>1</v>
      </c>
      <c r="AE13" s="51">
        <v>1</v>
      </c>
      <c r="AF13" s="51" t="str">
        <f t="shared" si="0"/>
        <v>11</v>
      </c>
      <c r="AG13" s="51">
        <v>1</v>
      </c>
      <c r="AH13" s="53"/>
    </row>
    <row r="14" spans="1:34" ht="45.75" customHeight="1" x14ac:dyDescent="0.3">
      <c r="A14" s="53"/>
      <c r="B14" s="130" t="e">
        <f>+'EVALUACIÓN DEL RIESGO'!B10</f>
        <v>#REF!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27">
        <f>+SUM(C15:P15)</f>
        <v>0</v>
      </c>
      <c r="R14" s="127">
        <f>+IF(Q14&lt;=50,0,IF(AND(Q14&gt;50,Q14&lt;=75),1,IF(Q14&gt;75,2)))</f>
        <v>0</v>
      </c>
      <c r="S14" s="127" t="e">
        <f>+VLOOKUP(B14,'[1]MATRIZ RIESGOS ANTICORRUPCIÓN'!$C$8:$G$28,4,FALSE)</f>
        <v>#REF!</v>
      </c>
      <c r="T14" s="127" t="e">
        <f>+CONCATENATE(S14,R14)</f>
        <v>#REF!</v>
      </c>
      <c r="U14" s="127" t="e">
        <f>+VLOOKUP(B14,'EVALUACIÓN DEL RIESGO'!$B$6:$AS$22,41,FALSE)</f>
        <v>#REF!</v>
      </c>
      <c r="V14" s="127" t="e">
        <f>+CONCATENATE(U14,R14)</f>
        <v>#REF!</v>
      </c>
      <c r="W14" s="127" t="e">
        <f>+VLOOKUP(T14,$AF$10:$AG$26,2,FALSE)</f>
        <v>#REF!</v>
      </c>
      <c r="X14" s="127" t="e">
        <f>+VLOOKUP(W14,'[1]MATRIZ RIESGOS ANTICORRUPCIÓN'!$AA$3:$AB$7,2,FALSE)</f>
        <v>#REF!</v>
      </c>
      <c r="Y14" s="127" t="e">
        <f>+VLOOKUP(V14,$AF$31:$AG$39,2,FALSE)</f>
        <v>#REF!</v>
      </c>
      <c r="Z14" s="127" t="e">
        <f>+VLOOKUP(Y14,'[1]MATRIZ RIESGOS ANTICORRUPCIÓN'!$AC$3:$AD$5,2,FALSE)</f>
        <v>#REF!</v>
      </c>
      <c r="AA14" s="127" t="e">
        <f>+Y14*W14</f>
        <v>#REF!</v>
      </c>
      <c r="AB14" s="128" t="e">
        <f>+VLOOKUP(AA14,'EVALUACIÓN DEL RIESGO'!$AU$10:$AW$20,3,FALSE)</f>
        <v>#REF!</v>
      </c>
      <c r="AC14" s="53"/>
      <c r="AD14" s="51">
        <v>1</v>
      </c>
      <c r="AE14" s="51">
        <v>2</v>
      </c>
      <c r="AF14" s="51" t="str">
        <f t="shared" si="0"/>
        <v>12</v>
      </c>
      <c r="AG14" s="51">
        <v>1</v>
      </c>
      <c r="AH14" s="53"/>
    </row>
    <row r="15" spans="1:34" ht="42" customHeight="1" x14ac:dyDescent="0.3">
      <c r="A15" s="53"/>
      <c r="B15" s="105"/>
      <c r="C15" s="129">
        <f>+IF(C14="X",15,0)</f>
        <v>0</v>
      </c>
      <c r="D15" s="103"/>
      <c r="E15" s="129">
        <f>+IF(E14="X",5,0)</f>
        <v>0</v>
      </c>
      <c r="F15" s="103"/>
      <c r="G15" s="129">
        <f>+IF(G14="X",15,0)</f>
        <v>0</v>
      </c>
      <c r="H15" s="103"/>
      <c r="I15" s="129">
        <f>+IF(I14="X",10,0)</f>
        <v>0</v>
      </c>
      <c r="J15" s="103"/>
      <c r="K15" s="129">
        <f>+IF(K14="X",15,0)</f>
        <v>0</v>
      </c>
      <c r="L15" s="103"/>
      <c r="M15" s="129">
        <f>+IF(M14="X",10,0)</f>
        <v>0</v>
      </c>
      <c r="N15" s="103"/>
      <c r="O15" s="129">
        <f>+IF(O14="X",30,0)</f>
        <v>0</v>
      </c>
      <c r="P15" s="103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53"/>
      <c r="AD15" s="51">
        <v>2</v>
      </c>
      <c r="AE15" s="51">
        <v>0</v>
      </c>
      <c r="AF15" s="51" t="str">
        <f t="shared" si="0"/>
        <v>20</v>
      </c>
      <c r="AG15" s="51">
        <v>2</v>
      </c>
      <c r="AH15" s="53"/>
    </row>
    <row r="16" spans="1:34" ht="35.25" customHeight="1" x14ac:dyDescent="0.3">
      <c r="A16" s="53"/>
      <c r="B16" s="130" t="str">
        <f>+'EVALUACIÓN DEL RIESGO'!B11</f>
        <v>Adquisición de bienes y/o servicios en condiciones poco favorables para la compañía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27">
        <f>+SUM(C17:P17)</f>
        <v>0</v>
      </c>
      <c r="R16" s="127">
        <f>+IF(Q16&lt;=50,0,IF(AND(Q16&gt;50,Q16&lt;=75),1,IF(Q16&gt;75,2)))</f>
        <v>0</v>
      </c>
      <c r="S16" s="127" t="e">
        <f>+VLOOKUP(B16,'[1]MATRIZ RIESGOS ANTICORRUPCIÓN'!$C$8:$G$28,4,FALSE)</f>
        <v>#N/A</v>
      </c>
      <c r="T16" s="127" t="e">
        <f>+CONCATENATE(S16,R16)</f>
        <v>#N/A</v>
      </c>
      <c r="U16" s="127">
        <f>+VLOOKUP(B16,'EVALUACIÓN DEL RIESGO'!$B$6:$AS$22,41,FALSE)</f>
        <v>5</v>
      </c>
      <c r="V16" s="127" t="str">
        <f>+CONCATENATE(U16,R16)</f>
        <v>50</v>
      </c>
      <c r="W16" s="127" t="e">
        <f>+VLOOKUP(T16,$AF$10:$AG$26,2,FALSE)</f>
        <v>#N/A</v>
      </c>
      <c r="X16" s="127" t="e">
        <f>+VLOOKUP(W16,'[1]MATRIZ RIESGOS ANTICORRUPCIÓN'!$AA$3:$AB$7,2,FALSE)</f>
        <v>#N/A</v>
      </c>
      <c r="Y16" s="127">
        <f>+VLOOKUP(V16,$AF$31:$AG$39,2,FALSE)</f>
        <v>5</v>
      </c>
      <c r="Z16" s="127" t="e">
        <f>+VLOOKUP(Y16,'[1]MATRIZ RIESGOS ANTICORRUPCIÓN'!$AC$3:$AD$5,2,FALSE)</f>
        <v>#N/A</v>
      </c>
      <c r="AA16" s="127" t="e">
        <f>+Y16*W16</f>
        <v>#N/A</v>
      </c>
      <c r="AB16" s="128" t="e">
        <f>+VLOOKUP(AA16,'EVALUACIÓN DEL RIESGO'!$AU$10:$AW$20,3,FALSE)</f>
        <v>#N/A</v>
      </c>
      <c r="AC16" s="53"/>
      <c r="AD16" s="51">
        <v>2</v>
      </c>
      <c r="AE16" s="51">
        <v>1</v>
      </c>
      <c r="AF16" s="51" t="str">
        <f t="shared" si="0"/>
        <v>21</v>
      </c>
      <c r="AG16" s="51">
        <v>1</v>
      </c>
      <c r="AH16" s="53"/>
    </row>
    <row r="17" spans="1:34" ht="33" customHeight="1" x14ac:dyDescent="0.3">
      <c r="A17" s="53"/>
      <c r="B17" s="105"/>
      <c r="C17" s="129">
        <f>+IF(C16="X",15,0)</f>
        <v>0</v>
      </c>
      <c r="D17" s="103"/>
      <c r="E17" s="129">
        <f>+IF(E16="X",5,0)</f>
        <v>0</v>
      </c>
      <c r="F17" s="103"/>
      <c r="G17" s="129">
        <f>+IF(G16="X",15,0)</f>
        <v>0</v>
      </c>
      <c r="H17" s="103"/>
      <c r="I17" s="129">
        <f>+IF(I16="X",10,0)</f>
        <v>0</v>
      </c>
      <c r="J17" s="103"/>
      <c r="K17" s="129">
        <f>+IF(K16="X",15,0)</f>
        <v>0</v>
      </c>
      <c r="L17" s="103"/>
      <c r="M17" s="129">
        <f>+IF(M16="X",10,0)</f>
        <v>0</v>
      </c>
      <c r="N17" s="103"/>
      <c r="O17" s="129">
        <f>+IF(O16="X",30,0)</f>
        <v>0</v>
      </c>
      <c r="P17" s="103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53"/>
      <c r="AD17" s="51">
        <v>2</v>
      </c>
      <c r="AE17" s="51">
        <v>2</v>
      </c>
      <c r="AF17" s="51" t="str">
        <f t="shared" si="0"/>
        <v>22</v>
      </c>
      <c r="AG17" s="51">
        <v>1</v>
      </c>
      <c r="AH17" s="53"/>
    </row>
    <row r="18" spans="1:34" ht="37.5" customHeight="1" x14ac:dyDescent="0.3">
      <c r="A18" s="53"/>
      <c r="B18" s="130" t="str">
        <f>+'EVALUACIÓN DEL RIESGO'!B12</f>
        <v>Manipular la información financiera para afectar los ingresos o gastos de la compañía.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127">
        <f>+SUM(C19:P19)</f>
        <v>0</v>
      </c>
      <c r="R18" s="127">
        <f>+IF(Q18&lt;=50,0,IF(AND(Q18&gt;50,Q18&lt;=75),1,IF(Q18&gt;75,2)))</f>
        <v>0</v>
      </c>
      <c r="S18" s="127" t="e">
        <f>+VLOOKUP(B18,'[1]MATRIZ RIESGOS ANTICORRUPCIÓN'!$C$8:$G$28,4,FALSE)</f>
        <v>#N/A</v>
      </c>
      <c r="T18" s="127" t="e">
        <f>+CONCATENATE(S18,R18)</f>
        <v>#N/A</v>
      </c>
      <c r="U18" s="127">
        <f>+VLOOKUP(B18,'EVALUACIÓN DEL RIESGO'!$B$6:$AS$22,41,FALSE)</f>
        <v>5</v>
      </c>
      <c r="V18" s="127" t="str">
        <f>+CONCATENATE(U18,R18)</f>
        <v>50</v>
      </c>
      <c r="W18" s="127" t="e">
        <f>+VLOOKUP(T18,$AF$10:$AG$26,2,FALSE)</f>
        <v>#N/A</v>
      </c>
      <c r="X18" s="127" t="e">
        <f>+VLOOKUP(W18,'[1]MATRIZ RIESGOS ANTICORRUPCIÓN'!$AA$3:$AB$7,2,FALSE)</f>
        <v>#N/A</v>
      </c>
      <c r="Y18" s="127">
        <f>+VLOOKUP(V18,$AF$31:$AG$39,2,FALSE)</f>
        <v>5</v>
      </c>
      <c r="Z18" s="127" t="e">
        <f>+VLOOKUP(Y18,'[1]MATRIZ RIESGOS ANTICORRUPCIÓN'!$AC$3:$AD$5,2,FALSE)</f>
        <v>#N/A</v>
      </c>
      <c r="AA18" s="127" t="e">
        <f>+Y18*W18</f>
        <v>#N/A</v>
      </c>
      <c r="AB18" s="128" t="e">
        <f>+VLOOKUP(AA18,'EVALUACIÓN DEL RIESGO'!$AU$10:$AW$20,3,FALSE)</f>
        <v>#N/A</v>
      </c>
      <c r="AC18" s="53"/>
      <c r="AD18" s="51">
        <v>3</v>
      </c>
      <c r="AE18" s="51">
        <v>0</v>
      </c>
      <c r="AF18" s="51" t="str">
        <f t="shared" si="0"/>
        <v>30</v>
      </c>
      <c r="AG18" s="51">
        <v>3</v>
      </c>
      <c r="AH18" s="53"/>
    </row>
    <row r="19" spans="1:34" ht="34.5" customHeight="1" x14ac:dyDescent="0.3">
      <c r="A19" s="53"/>
      <c r="B19" s="105"/>
      <c r="C19" s="129">
        <f>+IF(C18="X",15,0)</f>
        <v>0</v>
      </c>
      <c r="D19" s="103"/>
      <c r="E19" s="129">
        <f>+IF(E18="X",5,0)</f>
        <v>0</v>
      </c>
      <c r="F19" s="103"/>
      <c r="G19" s="129">
        <f>+IF(G18="X",15,0)</f>
        <v>0</v>
      </c>
      <c r="H19" s="103"/>
      <c r="I19" s="129">
        <f>+IF(I18="X",10,0)</f>
        <v>0</v>
      </c>
      <c r="J19" s="103"/>
      <c r="K19" s="129">
        <f>+IF(K18="X",15,0)</f>
        <v>0</v>
      </c>
      <c r="L19" s="103"/>
      <c r="M19" s="129">
        <f>+IF(M18="X",10,0)</f>
        <v>0</v>
      </c>
      <c r="N19" s="103"/>
      <c r="O19" s="129">
        <f>+IF(O18="X",30,0)</f>
        <v>0</v>
      </c>
      <c r="P19" s="103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53"/>
      <c r="AD19" s="51">
        <v>3</v>
      </c>
      <c r="AE19" s="51">
        <v>1</v>
      </c>
      <c r="AF19" s="51" t="str">
        <f t="shared" si="0"/>
        <v>31</v>
      </c>
      <c r="AG19" s="51">
        <v>2</v>
      </c>
      <c r="AH19" s="53"/>
    </row>
    <row r="20" spans="1:34" ht="59.25" customHeight="1" x14ac:dyDescent="0.3">
      <c r="A20" s="53"/>
      <c r="B20" s="130" t="str">
        <f>+'EVALUACIÓN DEL RIESGO'!B13</f>
        <v>Cobro por trámite anticipado de pago de facturas no programadas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27">
        <f>+SUM(C21:P21)</f>
        <v>0</v>
      </c>
      <c r="R20" s="127">
        <f>+IF(Q20&lt;=50,0,IF(AND(Q20&gt;50,Q20&lt;=75),1,IF(Q20&gt;75,2)))</f>
        <v>0</v>
      </c>
      <c r="S20" s="67" t="e">
        <f>+VLOOKUP(B20,'[1]MATRIZ RIESGOS ANTICORRUPCIÓN'!$C$8:$G$28,4,FALSE)</f>
        <v>#N/A</v>
      </c>
      <c r="T20" s="67" t="e">
        <f>+CONCATENATE(S20,R20)</f>
        <v>#N/A</v>
      </c>
      <c r="U20" s="67">
        <f>+VLOOKUP(B20,'EVALUACIÓN DEL RIESGO'!$B$6:$AS$22,41,FALSE)</f>
        <v>5</v>
      </c>
      <c r="V20" s="67" t="str">
        <f>+CONCATENATE(U20,R20)</f>
        <v>50</v>
      </c>
      <c r="W20" s="67" t="e">
        <f>+VLOOKUP(T20,$AF$10:$AG$26,2,FALSE)</f>
        <v>#N/A</v>
      </c>
      <c r="X20" s="127" t="e">
        <f>+VLOOKUP(W20,'[1]MATRIZ RIESGOS ANTICORRUPCIÓN'!$AA$3:$AB$7,2,FALSE)</f>
        <v>#N/A</v>
      </c>
      <c r="Y20" s="67">
        <f>+VLOOKUP(V20,$AF$31:$AG$39,2,FALSE)</f>
        <v>5</v>
      </c>
      <c r="Z20" s="127" t="e">
        <f>+VLOOKUP(Y20,'[1]MATRIZ RIESGOS ANTICORRUPCIÓN'!$AC$3:$AD$5,2,FALSE)</f>
        <v>#N/A</v>
      </c>
      <c r="AA20" s="67" t="e">
        <f>+Y20*W20</f>
        <v>#N/A</v>
      </c>
      <c r="AB20" s="128" t="e">
        <f>+VLOOKUP(AA20,'EVALUACIÓN DEL RIESGO'!$AU$10:$AW$20,3,FALSE)</f>
        <v>#N/A</v>
      </c>
      <c r="AC20" s="53"/>
      <c r="AD20" s="51">
        <v>3</v>
      </c>
      <c r="AE20" s="51">
        <v>2</v>
      </c>
      <c r="AF20" s="51" t="str">
        <f t="shared" si="0"/>
        <v>32</v>
      </c>
      <c r="AG20" s="51">
        <v>1</v>
      </c>
      <c r="AH20" s="53"/>
    </row>
    <row r="21" spans="1:34" ht="45.75" customHeight="1" x14ac:dyDescent="0.3">
      <c r="A21" s="53"/>
      <c r="B21" s="105"/>
      <c r="C21" s="129">
        <f>+IF(C20="X",15,0)</f>
        <v>0</v>
      </c>
      <c r="D21" s="103"/>
      <c r="E21" s="129">
        <f>+IF(E20="X",5,0)</f>
        <v>0</v>
      </c>
      <c r="F21" s="103"/>
      <c r="G21" s="129">
        <f>+IF(G20="X",15,0)</f>
        <v>0</v>
      </c>
      <c r="H21" s="103"/>
      <c r="I21" s="129">
        <f>+IF(I20="X",10,0)</f>
        <v>0</v>
      </c>
      <c r="J21" s="103"/>
      <c r="K21" s="129">
        <f>+IF(K20="X",15,0)</f>
        <v>0</v>
      </c>
      <c r="L21" s="103"/>
      <c r="M21" s="129">
        <f>+IF(M20="X",10,0)</f>
        <v>0</v>
      </c>
      <c r="N21" s="103"/>
      <c r="O21" s="129">
        <f>+IF(O20="X",30,0)</f>
        <v>0</v>
      </c>
      <c r="P21" s="103"/>
      <c r="Q21" s="105"/>
      <c r="R21" s="105"/>
      <c r="S21" s="68"/>
      <c r="T21" s="68"/>
      <c r="U21" s="68"/>
      <c r="V21" s="68"/>
      <c r="W21" s="68"/>
      <c r="X21" s="105"/>
      <c r="Y21" s="68"/>
      <c r="Z21" s="105"/>
      <c r="AA21" s="68"/>
      <c r="AB21" s="105"/>
      <c r="AC21" s="53"/>
      <c r="AD21" s="51">
        <v>4</v>
      </c>
      <c r="AE21" s="51">
        <v>0</v>
      </c>
      <c r="AF21" s="51" t="str">
        <f t="shared" si="0"/>
        <v>40</v>
      </c>
      <c r="AG21" s="51">
        <v>4</v>
      </c>
      <c r="AH21" s="53"/>
    </row>
    <row r="22" spans="1:34" ht="21.75" customHeight="1" x14ac:dyDescent="0.3">
      <c r="A22" s="53"/>
      <c r="B22" s="130" t="str">
        <f>+'EVALUACIÓN DEL RIESGO'!B14</f>
        <v>Divulgación de información confidencial y/o uso indebido en el manejo de los expedientes (hojas de vida, archivos, documentos entrantes y salientes)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127">
        <f>+SUM(C23:P23)</f>
        <v>0</v>
      </c>
      <c r="R22" s="127">
        <f>+IF(Q22&lt;=50,0,IF(AND(Q22&gt;50,Q22&lt;=75),1,IF(Q22&gt;75,2)))</f>
        <v>0</v>
      </c>
      <c r="S22" s="67" t="e">
        <f>+VLOOKUP(B22,'[1]MATRIZ RIESGOS ANTICORRUPCIÓN'!$C$8:$G$28,4,FALSE)</f>
        <v>#N/A</v>
      </c>
      <c r="T22" s="67" t="e">
        <f>+CONCATENATE(S22,R22)</f>
        <v>#N/A</v>
      </c>
      <c r="U22" s="67">
        <f>+VLOOKUP(B22,'EVALUACIÓN DEL RIESGO'!$B$6:$AS$22,41,FALSE)</f>
        <v>5</v>
      </c>
      <c r="V22" s="67" t="str">
        <f>+CONCATENATE(U22,R22)</f>
        <v>50</v>
      </c>
      <c r="W22" s="67" t="e">
        <f>+VLOOKUP(T22,$AF$10:$AG$26,2,FALSE)</f>
        <v>#N/A</v>
      </c>
      <c r="X22" s="127" t="e">
        <f>+VLOOKUP(W22,'[1]MATRIZ RIESGOS ANTICORRUPCIÓN'!$AA$3:$AB$7,2,FALSE)</f>
        <v>#N/A</v>
      </c>
      <c r="Y22" s="67">
        <f>+VLOOKUP(V22,$AF$31:$AG$39,2,FALSE)</f>
        <v>5</v>
      </c>
      <c r="Z22" s="127" t="e">
        <f>+VLOOKUP(Y22,'[1]MATRIZ RIESGOS ANTICORRUPCIÓN'!$AC$3:$AD$5,2,FALSE)</f>
        <v>#N/A</v>
      </c>
      <c r="AA22" s="67" t="e">
        <f>+Y22*W22</f>
        <v>#N/A</v>
      </c>
      <c r="AB22" s="128" t="e">
        <f>+VLOOKUP(AA22,'EVALUACIÓN DEL RIESGO'!$AU$10:$AW$20,3,FALSE)</f>
        <v>#N/A</v>
      </c>
      <c r="AC22" s="53"/>
      <c r="AD22" s="51">
        <v>4</v>
      </c>
      <c r="AE22" s="51">
        <v>1</v>
      </c>
      <c r="AF22" s="51" t="str">
        <f t="shared" si="0"/>
        <v>41</v>
      </c>
      <c r="AG22" s="51">
        <v>3</v>
      </c>
      <c r="AH22" s="53"/>
    </row>
    <row r="23" spans="1:34" ht="21.75" customHeight="1" x14ac:dyDescent="0.3">
      <c r="A23" s="53"/>
      <c r="B23" s="105"/>
      <c r="C23" s="129">
        <f>+IF(C22="X",15,0)</f>
        <v>0</v>
      </c>
      <c r="D23" s="103"/>
      <c r="E23" s="129">
        <f>+IF(E22="X",5,0)</f>
        <v>0</v>
      </c>
      <c r="F23" s="103"/>
      <c r="G23" s="129">
        <f>+IF(G22="X",15,0)</f>
        <v>0</v>
      </c>
      <c r="H23" s="103"/>
      <c r="I23" s="129">
        <f>+IF(I22="X",10,0)</f>
        <v>0</v>
      </c>
      <c r="J23" s="103"/>
      <c r="K23" s="129">
        <f>+IF(K22="X",15,0)</f>
        <v>0</v>
      </c>
      <c r="L23" s="103"/>
      <c r="M23" s="129">
        <f>+IF(M22="X",10,0)</f>
        <v>0</v>
      </c>
      <c r="N23" s="103"/>
      <c r="O23" s="129">
        <f>+IF(O22="X",30,0)</f>
        <v>0</v>
      </c>
      <c r="P23" s="103"/>
      <c r="Q23" s="105"/>
      <c r="R23" s="105"/>
      <c r="S23" s="68"/>
      <c r="T23" s="68"/>
      <c r="U23" s="68"/>
      <c r="V23" s="68"/>
      <c r="W23" s="68"/>
      <c r="X23" s="105"/>
      <c r="Y23" s="68"/>
      <c r="Z23" s="105"/>
      <c r="AA23" s="68"/>
      <c r="AB23" s="105"/>
      <c r="AC23" s="53"/>
      <c r="AD23" s="51">
        <v>4</v>
      </c>
      <c r="AE23" s="51">
        <v>2</v>
      </c>
      <c r="AF23" s="51" t="str">
        <f t="shared" si="0"/>
        <v>42</v>
      </c>
      <c r="AG23" s="51">
        <v>2</v>
      </c>
      <c r="AH23" s="53"/>
    </row>
    <row r="24" spans="1:34" ht="21.75" customHeight="1" x14ac:dyDescent="0.3">
      <c r="A24" s="53"/>
      <c r="B24" s="130" t="str">
        <f>+'EVALUACIÓN DEL RIESGO'!B15</f>
        <v>Perdida, robo, daño y/o modificación sin autorización de la integridad de la información de la compañía en  beneficio de un tercero.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127">
        <f>+SUM(C25:P25)</f>
        <v>0</v>
      </c>
      <c r="R24" s="127">
        <f>+IF(Q24&lt;=50,0,IF(AND(Q24&gt;50,Q24&lt;=75),1,IF(Q24&gt;75,2)))</f>
        <v>0</v>
      </c>
      <c r="S24" s="67" t="e">
        <f>+VLOOKUP(B24,'[1]MATRIZ RIESGOS ANTICORRUPCIÓN'!$C$8:$G$28,4,FALSE)</f>
        <v>#N/A</v>
      </c>
      <c r="T24" s="67" t="e">
        <f>+CONCATENATE(S24,R24)</f>
        <v>#N/A</v>
      </c>
      <c r="U24" s="67">
        <f>+VLOOKUP(B24,'EVALUACIÓN DEL RIESGO'!$B$6:$AS$22,41,FALSE)</f>
        <v>5</v>
      </c>
      <c r="V24" s="67" t="str">
        <f>+CONCATENATE(U24,R24)</f>
        <v>50</v>
      </c>
      <c r="W24" s="67" t="e">
        <f>+VLOOKUP(T24,$AF$10:$AG$26,2,FALSE)</f>
        <v>#N/A</v>
      </c>
      <c r="X24" s="127" t="e">
        <f>+VLOOKUP(W24,'[1]MATRIZ RIESGOS ANTICORRUPCIÓN'!$AA$3:$AB$7,2,FALSE)</f>
        <v>#N/A</v>
      </c>
      <c r="Y24" s="67">
        <f>+VLOOKUP(V24,$AF$31:$AG$39,2,FALSE)</f>
        <v>5</v>
      </c>
      <c r="Z24" s="127" t="e">
        <f>+VLOOKUP(Y24,'[1]MATRIZ RIESGOS ANTICORRUPCIÓN'!$AC$3:$AD$5,2,FALSE)</f>
        <v>#N/A</v>
      </c>
      <c r="AA24" s="67" t="e">
        <f>+Y24*W24</f>
        <v>#N/A</v>
      </c>
      <c r="AB24" s="128" t="e">
        <f>+VLOOKUP(AA24,'EVALUACIÓN DEL RIESGO'!$AU$10:$AW$20,3,FALSE)</f>
        <v>#N/A</v>
      </c>
      <c r="AC24" s="53"/>
      <c r="AD24" s="51">
        <v>5</v>
      </c>
      <c r="AE24" s="51">
        <v>0</v>
      </c>
      <c r="AF24" s="51" t="str">
        <f t="shared" si="0"/>
        <v>50</v>
      </c>
      <c r="AG24" s="51">
        <v>5</v>
      </c>
      <c r="AH24" s="53"/>
    </row>
    <row r="25" spans="1:34" ht="21.75" customHeight="1" x14ac:dyDescent="0.3">
      <c r="A25" s="53"/>
      <c r="B25" s="105"/>
      <c r="C25" s="129">
        <f>+IF(C24="X",15,0)</f>
        <v>0</v>
      </c>
      <c r="D25" s="103"/>
      <c r="E25" s="129">
        <f>+IF(E24="X",5,0)</f>
        <v>0</v>
      </c>
      <c r="F25" s="103"/>
      <c r="G25" s="129">
        <f>+IF(G24="X",15,0)</f>
        <v>0</v>
      </c>
      <c r="H25" s="103"/>
      <c r="I25" s="129">
        <f>+IF(I24="X",10,0)</f>
        <v>0</v>
      </c>
      <c r="J25" s="103"/>
      <c r="K25" s="129">
        <f>+IF(K24="X",15,0)</f>
        <v>0</v>
      </c>
      <c r="L25" s="103"/>
      <c r="M25" s="129">
        <f>+IF(M24="X",10,0)</f>
        <v>0</v>
      </c>
      <c r="N25" s="103"/>
      <c r="O25" s="129">
        <f>+IF(O24="X",30,0)</f>
        <v>0</v>
      </c>
      <c r="P25" s="103"/>
      <c r="Q25" s="105"/>
      <c r="R25" s="105"/>
      <c r="S25" s="68"/>
      <c r="T25" s="68"/>
      <c r="U25" s="68"/>
      <c r="V25" s="68"/>
      <c r="W25" s="68"/>
      <c r="X25" s="105"/>
      <c r="Y25" s="68"/>
      <c r="Z25" s="105"/>
      <c r="AA25" s="68"/>
      <c r="AB25" s="105"/>
      <c r="AC25" s="53"/>
      <c r="AD25" s="51">
        <v>5</v>
      </c>
      <c r="AE25" s="51">
        <v>1</v>
      </c>
      <c r="AF25" s="51" t="str">
        <f t="shared" si="0"/>
        <v>51</v>
      </c>
      <c r="AG25" s="51">
        <v>4</v>
      </c>
      <c r="AH25" s="53"/>
    </row>
    <row r="26" spans="1:34" ht="21.75" customHeight="1" x14ac:dyDescent="0.3">
      <c r="A26" s="53"/>
      <c r="B26" s="130" t="str">
        <f>+'EVALUACIÓN DEL RIESGO'!B16</f>
        <v>Manipulación de los procedimientos de control disciplinario interno, para omitir información en beneficio de un tercero.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27">
        <f>+SUM(C27:P27)</f>
        <v>0</v>
      </c>
      <c r="R26" s="127">
        <f>+IF(Q26&lt;=50,0,IF(AND(Q26&gt;50,Q26&lt;=75),1,IF(Q26&gt;75,2)))</f>
        <v>0</v>
      </c>
      <c r="S26" s="67" t="e">
        <f>+VLOOKUP(B26,'[1]MATRIZ RIESGOS ANTICORRUPCIÓN'!$C$8:$G$28,4,FALSE)</f>
        <v>#N/A</v>
      </c>
      <c r="T26" s="67" t="e">
        <f>+CONCATENATE(S26,R26)</f>
        <v>#N/A</v>
      </c>
      <c r="U26" s="67">
        <f>+VLOOKUP(B26,'EVALUACIÓN DEL RIESGO'!$B$6:$AS$22,41,FALSE)</f>
        <v>5</v>
      </c>
      <c r="V26" s="67" t="str">
        <f>+CONCATENATE(U26,R26)</f>
        <v>50</v>
      </c>
      <c r="W26" s="67" t="e">
        <f>+VLOOKUP(T26,$AF$10:$AG$26,2,FALSE)</f>
        <v>#N/A</v>
      </c>
      <c r="X26" s="127" t="e">
        <f>+VLOOKUP(W26,'[1]MATRIZ RIESGOS ANTICORRUPCIÓN'!$AA$3:$AB$7,2,FALSE)</f>
        <v>#N/A</v>
      </c>
      <c r="Y26" s="67">
        <f>+VLOOKUP(V26,$AF$31:$AG$39,2,FALSE)</f>
        <v>5</v>
      </c>
      <c r="Z26" s="127" t="e">
        <f>+VLOOKUP(Y26,'[1]MATRIZ RIESGOS ANTICORRUPCIÓN'!$AC$3:$AD$5,2,FALSE)</f>
        <v>#N/A</v>
      </c>
      <c r="AA26" s="67" t="e">
        <f>+Y26*W26</f>
        <v>#N/A</v>
      </c>
      <c r="AB26" s="128" t="e">
        <f>+VLOOKUP(AA26,'EVALUACIÓN DEL RIESGO'!$AU$10:$AW$20,3,FALSE)</f>
        <v>#N/A</v>
      </c>
      <c r="AC26" s="53"/>
      <c r="AD26" s="51">
        <v>5</v>
      </c>
      <c r="AE26" s="51">
        <v>2</v>
      </c>
      <c r="AF26" s="51" t="str">
        <f t="shared" si="0"/>
        <v>52</v>
      </c>
      <c r="AG26" s="51">
        <v>3</v>
      </c>
      <c r="AH26" s="53"/>
    </row>
    <row r="27" spans="1:34" ht="21.75" customHeight="1" x14ac:dyDescent="0.3">
      <c r="A27" s="53"/>
      <c r="B27" s="105"/>
      <c r="C27" s="129">
        <f>+IF(C26="X",15,0)</f>
        <v>0</v>
      </c>
      <c r="D27" s="103"/>
      <c r="E27" s="129">
        <f>+IF(E26="X",5,0)</f>
        <v>0</v>
      </c>
      <c r="F27" s="103"/>
      <c r="G27" s="129">
        <f>+IF(G26="X",15,0)</f>
        <v>0</v>
      </c>
      <c r="H27" s="103"/>
      <c r="I27" s="129">
        <f>+IF(I26="X",10,0)</f>
        <v>0</v>
      </c>
      <c r="J27" s="103"/>
      <c r="K27" s="129">
        <f>+IF(K26="X",15,0)</f>
        <v>0</v>
      </c>
      <c r="L27" s="103"/>
      <c r="M27" s="129">
        <f>+IF(M26="X",10,0)</f>
        <v>0</v>
      </c>
      <c r="N27" s="103"/>
      <c r="O27" s="129">
        <f>+IF(O26="X",30,0)</f>
        <v>0</v>
      </c>
      <c r="P27" s="103"/>
      <c r="Q27" s="105"/>
      <c r="R27" s="105"/>
      <c r="S27" s="68"/>
      <c r="T27" s="68"/>
      <c r="U27" s="68"/>
      <c r="V27" s="68"/>
      <c r="W27" s="68"/>
      <c r="X27" s="105"/>
      <c r="Y27" s="68"/>
      <c r="Z27" s="105"/>
      <c r="AA27" s="68"/>
      <c r="AB27" s="105"/>
      <c r="AC27" s="53"/>
      <c r="AD27" s="53"/>
      <c r="AE27" s="53"/>
      <c r="AF27" s="53"/>
      <c r="AG27" s="53"/>
      <c r="AH27" s="53"/>
    </row>
    <row r="28" spans="1:34" ht="21.75" customHeight="1" x14ac:dyDescent="0.3">
      <c r="A28" s="53"/>
      <c r="B28" s="130" t="str">
        <f>+'EVALUACIÓN DEL RIESGO'!B17</f>
        <v>Ocultar hallazgos y/o resultados de las auditorías lo cual impida identificar prácticas irregulares o corruptas y sus directos responsables que afecten los intereses de la compañía.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27">
        <f>+SUM(C29:P29)</f>
        <v>0</v>
      </c>
      <c r="R28" s="127">
        <f>+IF(Q28&lt;=50,0,IF(AND(Q28&gt;50,Q28&lt;=75),1,IF(Q28&gt;75,2)))</f>
        <v>0</v>
      </c>
      <c r="S28" s="67" t="e">
        <f>+VLOOKUP(B28,'[1]MATRIZ RIESGOS ANTICORRUPCIÓN'!$C$8:$G$28,4,FALSE)</f>
        <v>#N/A</v>
      </c>
      <c r="T28" s="67" t="e">
        <f>+CONCATENATE(S28,R28)</f>
        <v>#N/A</v>
      </c>
      <c r="U28" s="67">
        <f>+VLOOKUP(B28,'EVALUACIÓN DEL RIESGO'!$B$6:$AS$22,41,FALSE)</f>
        <v>5</v>
      </c>
      <c r="V28" s="67" t="str">
        <f>+CONCATENATE(U28,R28)</f>
        <v>50</v>
      </c>
      <c r="W28" s="67" t="e">
        <f>+VLOOKUP(T28,$AF$10:$AG$26,2,FALSE)</f>
        <v>#N/A</v>
      </c>
      <c r="X28" s="127" t="e">
        <f>+VLOOKUP(W28,'[1]MATRIZ RIESGOS ANTICORRUPCIÓN'!$AA$3:$AB$7,2,FALSE)</f>
        <v>#N/A</v>
      </c>
      <c r="Y28" s="67">
        <f>+VLOOKUP(V28,$AF$31:$AG$39,2,FALSE)</f>
        <v>5</v>
      </c>
      <c r="Z28" s="127" t="e">
        <f>+VLOOKUP(Y28,'[1]MATRIZ RIESGOS ANTICORRUPCIÓN'!$AC$3:$AD$5,2,FALSE)</f>
        <v>#N/A</v>
      </c>
      <c r="AA28" s="67" t="e">
        <f>+Y28*W28</f>
        <v>#N/A</v>
      </c>
      <c r="AB28" s="128" t="e">
        <f>+VLOOKUP(AA28,'EVALUACIÓN DEL RIESGO'!$AU$10:$AW$20,3,FALSE)</f>
        <v>#N/A</v>
      </c>
      <c r="AC28" s="53"/>
      <c r="AD28" s="134" t="s">
        <v>343</v>
      </c>
      <c r="AE28" s="102"/>
      <c r="AF28" s="102"/>
      <c r="AG28" s="103"/>
      <c r="AH28" s="53"/>
    </row>
    <row r="29" spans="1:34" ht="21.75" customHeight="1" x14ac:dyDescent="0.3">
      <c r="A29" s="53"/>
      <c r="B29" s="105"/>
      <c r="C29" s="129">
        <f>+IF(C28="X",15,0)</f>
        <v>0</v>
      </c>
      <c r="D29" s="103"/>
      <c r="E29" s="129">
        <f>+IF(E28="X",5,0)</f>
        <v>0</v>
      </c>
      <c r="F29" s="103"/>
      <c r="G29" s="129">
        <f>+IF(G28="X",15,0)</f>
        <v>0</v>
      </c>
      <c r="H29" s="103"/>
      <c r="I29" s="129">
        <f>+IF(I28="X",10,0)</f>
        <v>0</v>
      </c>
      <c r="J29" s="103"/>
      <c r="K29" s="129">
        <f>+IF(K28="X",15,0)</f>
        <v>0</v>
      </c>
      <c r="L29" s="103"/>
      <c r="M29" s="129">
        <f>+IF(M28="X",10,0)</f>
        <v>0</v>
      </c>
      <c r="N29" s="103"/>
      <c r="O29" s="129">
        <f>+IF(O28="X",30,0)</f>
        <v>0</v>
      </c>
      <c r="P29" s="103"/>
      <c r="Q29" s="105"/>
      <c r="R29" s="105"/>
      <c r="S29" s="68"/>
      <c r="T29" s="68"/>
      <c r="U29" s="68"/>
      <c r="V29" s="68"/>
      <c r="W29" s="68"/>
      <c r="X29" s="105"/>
      <c r="Y29" s="68"/>
      <c r="Z29" s="105"/>
      <c r="AA29" s="68"/>
      <c r="AB29" s="105"/>
      <c r="AC29" s="53"/>
      <c r="AD29" s="125" t="s">
        <v>348</v>
      </c>
      <c r="AE29" s="123" t="s">
        <v>345</v>
      </c>
      <c r="AF29" s="123" t="s">
        <v>346</v>
      </c>
      <c r="AG29" s="123" t="s">
        <v>347</v>
      </c>
      <c r="AH29" s="53"/>
    </row>
    <row r="30" spans="1:34" ht="21.75" customHeight="1" x14ac:dyDescent="0.3">
      <c r="A30" s="53"/>
      <c r="B30" s="130" t="str">
        <f>+'EVALUACIÓN DEL RIESGO'!B18</f>
        <v>Manipular la información de seguimiento a proyectos de inversión para ocultar desviaciones o favorecer a terceros.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27">
        <f>+SUM(C31:P31)</f>
        <v>0</v>
      </c>
      <c r="R30" s="127">
        <f>+IF(Q30&lt;=50,0,IF(AND(Q30&gt;50,Q30&lt;=75),1,IF(Q30&gt;75,2)))</f>
        <v>0</v>
      </c>
      <c r="S30" s="67" t="e">
        <f>+VLOOKUP(B30,'[1]MATRIZ RIESGOS ANTICORRUPCIÓN'!$C$8:$G$28,4,FALSE)</f>
        <v>#N/A</v>
      </c>
      <c r="T30" s="67" t="e">
        <f>+CONCATENATE(S30,R30)</f>
        <v>#N/A</v>
      </c>
      <c r="U30" s="67">
        <f>+VLOOKUP(B30,'EVALUACIÓN DEL RIESGO'!$B$6:$AS$22,41,FALSE)</f>
        <v>5</v>
      </c>
      <c r="V30" s="67" t="str">
        <f>+CONCATENATE(U30,R30)</f>
        <v>50</v>
      </c>
      <c r="W30" s="67" t="e">
        <f>+VLOOKUP(T30,$AF$10:$AG$26,2,FALSE)</f>
        <v>#N/A</v>
      </c>
      <c r="X30" s="127" t="e">
        <f>+VLOOKUP(W30,'[1]MATRIZ RIESGOS ANTICORRUPCIÓN'!$AA$3:$AB$7,2,FALSE)</f>
        <v>#N/A</v>
      </c>
      <c r="Y30" s="67">
        <f>+VLOOKUP(V30,$AF$31:$AG$39,2,FALSE)</f>
        <v>5</v>
      </c>
      <c r="Z30" s="127" t="e">
        <f>+VLOOKUP(Y30,'[1]MATRIZ RIESGOS ANTICORRUPCIÓN'!$AC$3:$AD$5,2,FALSE)</f>
        <v>#N/A</v>
      </c>
      <c r="AA30" s="67" t="e">
        <f>+Y30*W30</f>
        <v>#N/A</v>
      </c>
      <c r="AB30" s="128" t="e">
        <f>+VLOOKUP(AA30,'EVALUACIÓN DEL RIESGO'!$AU$10:$AW$20,3,FALSE)</f>
        <v>#N/A</v>
      </c>
      <c r="AC30" s="53"/>
      <c r="AD30" s="105"/>
      <c r="AE30" s="105"/>
      <c r="AF30" s="105"/>
      <c r="AG30" s="105"/>
      <c r="AH30" s="53"/>
    </row>
    <row r="31" spans="1:34" ht="21.75" customHeight="1" x14ac:dyDescent="0.3">
      <c r="A31" s="53"/>
      <c r="B31" s="105"/>
      <c r="C31" s="129">
        <f>+IF(C30="X",15,0)</f>
        <v>0</v>
      </c>
      <c r="D31" s="103"/>
      <c r="E31" s="129">
        <f>+IF(E30="X",5,0)</f>
        <v>0</v>
      </c>
      <c r="F31" s="103"/>
      <c r="G31" s="129">
        <f>+IF(G30="X",15,0)</f>
        <v>0</v>
      </c>
      <c r="H31" s="103"/>
      <c r="I31" s="129">
        <f>+IF(I30="X",10,0)</f>
        <v>0</v>
      </c>
      <c r="J31" s="103"/>
      <c r="K31" s="129">
        <f>+IF(K30="X",15,0)</f>
        <v>0</v>
      </c>
      <c r="L31" s="103"/>
      <c r="M31" s="129">
        <f>+IF(M30="X",10,0)</f>
        <v>0</v>
      </c>
      <c r="N31" s="103"/>
      <c r="O31" s="129">
        <f>+IF(O30="X",30,0)</f>
        <v>0</v>
      </c>
      <c r="P31" s="103"/>
      <c r="Q31" s="105"/>
      <c r="R31" s="105"/>
      <c r="S31" s="68"/>
      <c r="T31" s="68"/>
      <c r="U31" s="68"/>
      <c r="V31" s="68"/>
      <c r="W31" s="68"/>
      <c r="X31" s="105"/>
      <c r="Y31" s="68"/>
      <c r="Z31" s="105"/>
      <c r="AA31" s="68"/>
      <c r="AB31" s="105"/>
      <c r="AC31" s="53"/>
      <c r="AD31" s="51">
        <v>5</v>
      </c>
      <c r="AE31" s="51">
        <v>0</v>
      </c>
      <c r="AF31" s="51" t="str">
        <f t="shared" ref="AF31:AF39" si="1">+CONCATENATE(AD31,AE31)</f>
        <v>50</v>
      </c>
      <c r="AG31" s="51">
        <v>5</v>
      </c>
      <c r="AH31" s="53"/>
    </row>
    <row r="32" spans="1:34" ht="21.75" customHeight="1" x14ac:dyDescent="0.3">
      <c r="A32" s="53"/>
      <c r="B32" s="130">
        <f>+'EVALUACIÓN DEL RIESGO'!B19</f>
        <v>0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27">
        <f>+SUM(C33:P33)</f>
        <v>0</v>
      </c>
      <c r="R32" s="127">
        <f>+IF(Q32&lt;=50,0,IF(AND(Q32&gt;50,Q32&lt;=75),1,IF(Q32&gt;75,2)))</f>
        <v>0</v>
      </c>
      <c r="S32" s="67" t="e">
        <f>+VLOOKUP(B32,'[1]MATRIZ RIESGOS ANTICORRUPCIÓN'!$C$8:$G$28,4,FALSE)</f>
        <v>#N/A</v>
      </c>
      <c r="T32" s="67" t="e">
        <f>+CONCATENATE(S32,R32)</f>
        <v>#N/A</v>
      </c>
      <c r="U32" s="67">
        <f>+VLOOKUP(B32,'EVALUACIÓN DEL RIESGO'!$B$6:$AS$22,41,FALSE)</f>
        <v>5</v>
      </c>
      <c r="V32" s="67" t="str">
        <f>+CONCATENATE(U32,R32)</f>
        <v>50</v>
      </c>
      <c r="W32" s="67" t="e">
        <f>+VLOOKUP(T32,$AF$10:$AG$26,2,FALSE)</f>
        <v>#N/A</v>
      </c>
      <c r="X32" s="127" t="e">
        <f>+VLOOKUP(W32,'[1]MATRIZ RIESGOS ANTICORRUPCIÓN'!$AA$3:$AB$7,2,FALSE)</f>
        <v>#N/A</v>
      </c>
      <c r="Y32" s="67">
        <f>+VLOOKUP(V32,$AF$31:$AG$39,2,FALSE)</f>
        <v>5</v>
      </c>
      <c r="Z32" s="127" t="e">
        <f>+VLOOKUP(Y32,'[1]MATRIZ RIESGOS ANTICORRUPCIÓN'!$AC$3:$AD$5,2,FALSE)</f>
        <v>#N/A</v>
      </c>
      <c r="AA32" s="67" t="e">
        <f>+Y32*W32</f>
        <v>#N/A</v>
      </c>
      <c r="AB32" s="128" t="e">
        <f>+VLOOKUP(AA32,'EVALUACIÓN DEL RIESGO'!$AU$10:$AW$20,3,FALSE)</f>
        <v>#N/A</v>
      </c>
      <c r="AC32" s="53"/>
      <c r="AD32" s="51">
        <v>5</v>
      </c>
      <c r="AE32" s="51">
        <v>1</v>
      </c>
      <c r="AF32" s="51" t="str">
        <f t="shared" si="1"/>
        <v>51</v>
      </c>
      <c r="AG32" s="51">
        <v>5</v>
      </c>
      <c r="AH32" s="53"/>
    </row>
    <row r="33" spans="1:34" ht="21.75" customHeight="1" x14ac:dyDescent="0.3">
      <c r="A33" s="53"/>
      <c r="B33" s="105"/>
      <c r="C33" s="129">
        <f>+IF(C32="X",15,0)</f>
        <v>0</v>
      </c>
      <c r="D33" s="103"/>
      <c r="E33" s="129">
        <f>+IF(E32="X",5,0)</f>
        <v>0</v>
      </c>
      <c r="F33" s="103"/>
      <c r="G33" s="129">
        <f>+IF(G32="X",15,0)</f>
        <v>0</v>
      </c>
      <c r="H33" s="103"/>
      <c r="I33" s="129">
        <f>+IF(I32="X",10,0)</f>
        <v>0</v>
      </c>
      <c r="J33" s="103"/>
      <c r="K33" s="129">
        <f>+IF(K32="X",15,0)</f>
        <v>0</v>
      </c>
      <c r="L33" s="103"/>
      <c r="M33" s="129">
        <f>+IF(M32="X",10,0)</f>
        <v>0</v>
      </c>
      <c r="N33" s="103"/>
      <c r="O33" s="129">
        <f>+IF(O32="X",30,0)</f>
        <v>0</v>
      </c>
      <c r="P33" s="103"/>
      <c r="Q33" s="105"/>
      <c r="R33" s="105"/>
      <c r="S33" s="68"/>
      <c r="T33" s="68"/>
      <c r="U33" s="68"/>
      <c r="V33" s="68"/>
      <c r="W33" s="68"/>
      <c r="X33" s="105"/>
      <c r="Y33" s="68"/>
      <c r="Z33" s="105"/>
      <c r="AA33" s="68"/>
      <c r="AB33" s="105"/>
      <c r="AC33" s="53"/>
      <c r="AD33" s="51">
        <v>5</v>
      </c>
      <c r="AE33" s="51">
        <v>2</v>
      </c>
      <c r="AF33" s="51" t="str">
        <f t="shared" si="1"/>
        <v>52</v>
      </c>
      <c r="AG33" s="51">
        <v>5</v>
      </c>
      <c r="AH33" s="53"/>
    </row>
    <row r="34" spans="1:34" ht="21.75" customHeight="1" x14ac:dyDescent="0.3">
      <c r="A34" s="53"/>
      <c r="B34" s="130" t="str">
        <f>+'EVALUACIÓN DEL RIESGO'!B20</f>
        <v>Manipulación o alteración de la informacion por parte de las áreas técnicas para ejercer la defensa judicial en contra de la compañía, en beneficio de terceros o particulares.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27">
        <f>+SUM(C35:P35)</f>
        <v>0</v>
      </c>
      <c r="R34" s="127">
        <f>+IF(Q34&lt;=50,0,IF(AND(Q34&gt;50,Q34&lt;=75),1,IF(Q34&gt;75,2)))</f>
        <v>0</v>
      </c>
      <c r="S34" s="67" t="e">
        <f>+VLOOKUP(B34,'[1]MATRIZ RIESGOS ANTICORRUPCIÓN'!$C$8:$G$28,4,FALSE)</f>
        <v>#N/A</v>
      </c>
      <c r="T34" s="67" t="e">
        <f>+CONCATENATE(S34,R34)</f>
        <v>#N/A</v>
      </c>
      <c r="U34" s="67">
        <f>+VLOOKUP(B34,'EVALUACIÓN DEL RIESGO'!$B$6:$AS$22,41,FALSE)</f>
        <v>5</v>
      </c>
      <c r="V34" s="67" t="str">
        <f>+CONCATENATE(U34,R34)</f>
        <v>50</v>
      </c>
      <c r="W34" s="67" t="e">
        <f>+VLOOKUP(T34,$AF$10:$AG$26,2,FALSE)</f>
        <v>#N/A</v>
      </c>
      <c r="X34" s="127" t="e">
        <f>+VLOOKUP(W34,'[1]MATRIZ RIESGOS ANTICORRUPCIÓN'!$AA$3:$AB$7,2,FALSE)</f>
        <v>#N/A</v>
      </c>
      <c r="Y34" s="67">
        <f>+VLOOKUP(V34,$AF$31:$AG$39,2,FALSE)</f>
        <v>5</v>
      </c>
      <c r="Z34" s="127" t="e">
        <f>+VLOOKUP(Y34,'[1]MATRIZ RIESGOS ANTICORRUPCIÓN'!$AC$3:$AD$5,2,FALSE)</f>
        <v>#N/A</v>
      </c>
      <c r="AA34" s="67" t="e">
        <f>+Y34*W34</f>
        <v>#N/A</v>
      </c>
      <c r="AB34" s="128" t="e">
        <f>+VLOOKUP(AA34,'EVALUACIÓN DEL RIESGO'!$AU$10:$AW$20,3,FALSE)</f>
        <v>#N/A</v>
      </c>
      <c r="AC34" s="53"/>
      <c r="AD34" s="51">
        <v>10</v>
      </c>
      <c r="AE34" s="51">
        <v>0</v>
      </c>
      <c r="AF34" s="51" t="str">
        <f t="shared" si="1"/>
        <v>100</v>
      </c>
      <c r="AG34" s="51">
        <v>10</v>
      </c>
      <c r="AH34" s="53"/>
    </row>
    <row r="35" spans="1:34" ht="21.75" customHeight="1" x14ac:dyDescent="0.3">
      <c r="A35" s="53"/>
      <c r="B35" s="105"/>
      <c r="C35" s="129">
        <f>+IF(C34="X",15,0)</f>
        <v>0</v>
      </c>
      <c r="D35" s="103"/>
      <c r="E35" s="129">
        <f>+IF(E34="X",5,0)</f>
        <v>0</v>
      </c>
      <c r="F35" s="103"/>
      <c r="G35" s="129">
        <f>+IF(G34="X",15,0)</f>
        <v>0</v>
      </c>
      <c r="H35" s="103"/>
      <c r="I35" s="129">
        <f>+IF(I34="X",10,0)</f>
        <v>0</v>
      </c>
      <c r="J35" s="103"/>
      <c r="K35" s="129">
        <f>+IF(K34="X",15,0)</f>
        <v>0</v>
      </c>
      <c r="L35" s="103"/>
      <c r="M35" s="129">
        <f>+IF(M34="X",10,0)</f>
        <v>0</v>
      </c>
      <c r="N35" s="103"/>
      <c r="O35" s="129">
        <f>+IF(O34="X",30,0)</f>
        <v>0</v>
      </c>
      <c r="P35" s="103"/>
      <c r="Q35" s="105"/>
      <c r="R35" s="105"/>
      <c r="S35" s="68"/>
      <c r="T35" s="68"/>
      <c r="U35" s="68"/>
      <c r="V35" s="68"/>
      <c r="W35" s="68"/>
      <c r="X35" s="105"/>
      <c r="Y35" s="68"/>
      <c r="Z35" s="105"/>
      <c r="AA35" s="68"/>
      <c r="AB35" s="105"/>
      <c r="AC35" s="53"/>
      <c r="AD35" s="51">
        <v>10</v>
      </c>
      <c r="AE35" s="51">
        <v>1</v>
      </c>
      <c r="AF35" s="51" t="str">
        <f t="shared" si="1"/>
        <v>101</v>
      </c>
      <c r="AG35" s="51">
        <v>5</v>
      </c>
      <c r="AH35" s="53"/>
    </row>
    <row r="36" spans="1:34" ht="21.75" customHeight="1" x14ac:dyDescent="0.3">
      <c r="A36" s="53"/>
      <c r="B36" s="130" t="str">
        <f>+'EVALUACIÓN DEL RIESGO'!B21</f>
        <v>Manipular desde el punto de vista técnico, negociaciones con clientes,proveedores o Aliados, para beneficio propio o de terceros.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27">
        <f>+SUM(C37:P37)</f>
        <v>0</v>
      </c>
      <c r="R36" s="127">
        <f>+IF(Q36&lt;=50,0,IF(AND(Q36&gt;50,Q36&lt;=75),1,IF(Q36&gt;75,2)))</f>
        <v>0</v>
      </c>
      <c r="S36" s="67" t="e">
        <f>+VLOOKUP(B36,'[1]MATRIZ RIESGOS ANTICORRUPCIÓN'!$C$8:$G$28,4,FALSE)</f>
        <v>#N/A</v>
      </c>
      <c r="T36" s="67" t="e">
        <f>+CONCATENATE(S36,R36)</f>
        <v>#N/A</v>
      </c>
      <c r="U36" s="67">
        <f>+VLOOKUP(B36,'EVALUACIÓN DEL RIESGO'!$B$6:$AS$22,41,FALSE)</f>
        <v>5</v>
      </c>
      <c r="V36" s="67" t="str">
        <f>+CONCATENATE(U36,R36)</f>
        <v>50</v>
      </c>
      <c r="W36" s="67" t="e">
        <f>+VLOOKUP(T36,$AF$10:$AG$26,2,FALSE)</f>
        <v>#N/A</v>
      </c>
      <c r="X36" s="127" t="e">
        <f>+VLOOKUP(W36,'[1]MATRIZ RIESGOS ANTICORRUPCIÓN'!$AA$3:$AB$7,2,FALSE)</f>
        <v>#N/A</v>
      </c>
      <c r="Y36" s="67">
        <f>+VLOOKUP(V36,$AF$31:$AG$39,2,FALSE)</f>
        <v>5</v>
      </c>
      <c r="Z36" s="127" t="e">
        <f>+VLOOKUP(Y36,'[1]MATRIZ RIESGOS ANTICORRUPCIÓN'!$AC$3:$AD$5,2,FALSE)</f>
        <v>#N/A</v>
      </c>
      <c r="AA36" s="67" t="e">
        <f>+Y36*W36</f>
        <v>#N/A</v>
      </c>
      <c r="AB36" s="128" t="e">
        <f>+VLOOKUP(AA36,'EVALUACIÓN DEL RIESGO'!$AU$10:$AW$20,3,FALSE)</f>
        <v>#N/A</v>
      </c>
      <c r="AC36" s="53"/>
      <c r="AD36" s="51">
        <v>10</v>
      </c>
      <c r="AE36" s="51">
        <v>2</v>
      </c>
      <c r="AF36" s="51" t="str">
        <f t="shared" si="1"/>
        <v>102</v>
      </c>
      <c r="AG36" s="51">
        <v>5</v>
      </c>
      <c r="AH36" s="53"/>
    </row>
    <row r="37" spans="1:34" ht="21.75" customHeight="1" x14ac:dyDescent="0.3">
      <c r="A37" s="53"/>
      <c r="B37" s="105"/>
      <c r="C37" s="129">
        <f>+IF(C36="X",15,0)</f>
        <v>0</v>
      </c>
      <c r="D37" s="103"/>
      <c r="E37" s="129">
        <f>+IF(E36="X",5,0)</f>
        <v>0</v>
      </c>
      <c r="F37" s="103"/>
      <c r="G37" s="129">
        <f>+IF(G36="X",15,0)</f>
        <v>0</v>
      </c>
      <c r="H37" s="103"/>
      <c r="I37" s="129">
        <f>+IF(I36="X",10,0)</f>
        <v>0</v>
      </c>
      <c r="J37" s="103"/>
      <c r="K37" s="129">
        <f>+IF(K36="X",15,0)</f>
        <v>0</v>
      </c>
      <c r="L37" s="103"/>
      <c r="M37" s="129">
        <f>+IF(M36="X",10,0)</f>
        <v>0</v>
      </c>
      <c r="N37" s="103"/>
      <c r="O37" s="129">
        <f>+IF(O36="X",30,0)</f>
        <v>0</v>
      </c>
      <c r="P37" s="103"/>
      <c r="Q37" s="105"/>
      <c r="R37" s="105"/>
      <c r="S37" s="68"/>
      <c r="T37" s="68"/>
      <c r="U37" s="68"/>
      <c r="V37" s="68"/>
      <c r="W37" s="68"/>
      <c r="X37" s="105"/>
      <c r="Y37" s="68"/>
      <c r="Z37" s="105"/>
      <c r="AA37" s="68"/>
      <c r="AB37" s="105"/>
      <c r="AC37" s="53"/>
      <c r="AD37" s="51">
        <v>20</v>
      </c>
      <c r="AE37" s="51">
        <v>0</v>
      </c>
      <c r="AF37" s="51" t="str">
        <f t="shared" si="1"/>
        <v>200</v>
      </c>
      <c r="AG37" s="51">
        <v>20</v>
      </c>
      <c r="AH37" s="53"/>
    </row>
    <row r="38" spans="1:34" ht="21.75" customHeight="1" x14ac:dyDescent="0.3">
      <c r="A38" s="53"/>
      <c r="B38" s="130">
        <f>+'EVALUACIÓN DEL RIESGO'!B22</f>
        <v>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27">
        <f>+SUM(C39:P39)</f>
        <v>0</v>
      </c>
      <c r="R38" s="127">
        <f>+IF(Q38&lt;=50,0,IF(AND(Q38&gt;50,Q38&lt;=75),1,IF(Q38&gt;75,2)))</f>
        <v>0</v>
      </c>
      <c r="S38" s="127" t="e">
        <f>+VLOOKUP(B38,'[1]MATRIZ RIESGOS ANTICORRUPCIÓN'!$C$8:$G$28,4,FALSE)</f>
        <v>#N/A</v>
      </c>
      <c r="T38" s="127" t="e">
        <f>+CONCATENATE(S38,R38)</f>
        <v>#N/A</v>
      </c>
      <c r="U38" s="127">
        <f>+VLOOKUP(B38,'EVALUACIÓN DEL RIESGO'!$B$6:$AS$22,41,FALSE)</f>
        <v>5</v>
      </c>
      <c r="V38" s="127" t="str">
        <f>+CONCATENATE(U38,R38)</f>
        <v>50</v>
      </c>
      <c r="W38" s="127" t="e">
        <f>+VLOOKUP(T38,$AF$10:$AG$26,2,FALSE)</f>
        <v>#N/A</v>
      </c>
      <c r="X38" s="127" t="e">
        <f>+VLOOKUP(W38,'[1]MATRIZ RIESGOS ANTICORRUPCIÓN'!$AA$3:$AB$7,2,FALSE)</f>
        <v>#N/A</v>
      </c>
      <c r="Y38" s="127">
        <f>+VLOOKUP(V38,$AF$31:$AG$39,2,FALSE)</f>
        <v>5</v>
      </c>
      <c r="Z38" s="127" t="e">
        <f>+VLOOKUP(Y38,'[1]MATRIZ RIESGOS ANTICORRUPCIÓN'!$AC$3:$AD$5,2,FALSE)</f>
        <v>#N/A</v>
      </c>
      <c r="AA38" s="127" t="e">
        <f>+Y38*W38</f>
        <v>#N/A</v>
      </c>
      <c r="AB38" s="128" t="e">
        <f>+VLOOKUP(AA38,'EVALUACIÓN DEL RIESGO'!$AU$10:$AW$20,3,FALSE)</f>
        <v>#N/A</v>
      </c>
      <c r="AC38" s="53"/>
      <c r="AD38" s="51">
        <v>20</v>
      </c>
      <c r="AE38" s="51">
        <v>1</v>
      </c>
      <c r="AF38" s="51" t="str">
        <f t="shared" si="1"/>
        <v>201</v>
      </c>
      <c r="AG38" s="51">
        <v>10</v>
      </c>
      <c r="AH38" s="53"/>
    </row>
    <row r="39" spans="1:34" ht="21.75" customHeight="1" x14ac:dyDescent="0.3">
      <c r="A39" s="53"/>
      <c r="B39" s="105"/>
      <c r="C39" s="129">
        <f>+IF(C38="X",15,0)</f>
        <v>0</v>
      </c>
      <c r="D39" s="103"/>
      <c r="E39" s="129">
        <f>+IF(E38="X",5,0)</f>
        <v>0</v>
      </c>
      <c r="F39" s="103"/>
      <c r="G39" s="129">
        <f>+IF(G38="X",15,0)</f>
        <v>0</v>
      </c>
      <c r="H39" s="103"/>
      <c r="I39" s="129">
        <f>+IF(I38="X",10,0)</f>
        <v>0</v>
      </c>
      <c r="J39" s="103"/>
      <c r="K39" s="129">
        <f>+IF(K38="X",15,0)</f>
        <v>0</v>
      </c>
      <c r="L39" s="103"/>
      <c r="M39" s="129">
        <f>+IF(M38="X",10,0)</f>
        <v>0</v>
      </c>
      <c r="N39" s="103"/>
      <c r="O39" s="129">
        <f>+IF(O38="X",30,0)</f>
        <v>0</v>
      </c>
      <c r="P39" s="103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53"/>
      <c r="AD39" s="51">
        <v>20</v>
      </c>
      <c r="AE39" s="51">
        <v>2</v>
      </c>
      <c r="AF39" s="51" t="str">
        <f t="shared" si="1"/>
        <v>202</v>
      </c>
      <c r="AG39" s="51">
        <v>5</v>
      </c>
      <c r="AH39" s="53"/>
    </row>
    <row r="40" spans="1:34" ht="21.75" customHeight="1" x14ac:dyDescent="0.3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63"/>
      <c r="AC40" s="53"/>
      <c r="AD40" s="53"/>
      <c r="AE40" s="53"/>
      <c r="AF40" s="53"/>
      <c r="AG40" s="53"/>
      <c r="AH40" s="53"/>
    </row>
    <row r="41" spans="1:34" ht="21.75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3"/>
      <c r="AC41" s="53"/>
      <c r="AD41" s="53"/>
      <c r="AE41" s="53"/>
      <c r="AF41" s="53"/>
      <c r="AG41" s="53"/>
      <c r="AH41" s="53"/>
    </row>
    <row r="42" spans="1:34" ht="16.5" customHeight="1" x14ac:dyDescent="0.3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63"/>
      <c r="AC42" s="53"/>
      <c r="AD42" s="53"/>
      <c r="AE42" s="53"/>
      <c r="AF42" s="53"/>
      <c r="AG42" s="53"/>
      <c r="AH42" s="53"/>
    </row>
    <row r="43" spans="1:34" ht="16.5" customHeigh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63"/>
      <c r="AC43" s="53"/>
      <c r="AD43" s="53"/>
      <c r="AE43" s="53"/>
      <c r="AF43" s="53"/>
      <c r="AG43" s="53"/>
      <c r="AH43" s="53"/>
    </row>
    <row r="44" spans="1:34" ht="16.5" hidden="1" customHeigh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63"/>
      <c r="AC44" s="53"/>
      <c r="AD44" s="53"/>
      <c r="AE44" s="53"/>
      <c r="AF44" s="53"/>
      <c r="AG44" s="53"/>
      <c r="AH44" s="53"/>
    </row>
    <row r="45" spans="1:34" ht="16.5" hidden="1" customHeigh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63"/>
      <c r="AC45" s="53"/>
      <c r="AD45" s="53"/>
      <c r="AE45" s="53"/>
      <c r="AF45" s="53"/>
      <c r="AG45" s="53"/>
      <c r="AH45" s="53"/>
    </row>
    <row r="46" spans="1:34" ht="16.5" hidden="1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63"/>
      <c r="AC46" s="53"/>
      <c r="AD46" s="53"/>
      <c r="AE46" s="53"/>
      <c r="AF46" s="53"/>
      <c r="AG46" s="53"/>
      <c r="AH46" s="53"/>
    </row>
    <row r="47" spans="1:34" ht="16.5" hidden="1" customHeigh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63"/>
      <c r="AC47" s="53"/>
      <c r="AD47" s="53"/>
      <c r="AE47" s="53"/>
      <c r="AF47" s="53"/>
      <c r="AG47" s="53"/>
      <c r="AH47" s="53"/>
    </row>
    <row r="48" spans="1:34" ht="16.5" customHeigh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63"/>
      <c r="AH48" s="53"/>
    </row>
    <row r="49" spans="1:34" ht="16.5" customHeigh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63"/>
      <c r="AH49" s="53"/>
    </row>
    <row r="50" spans="1:34" ht="16.5" customHeigh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63"/>
      <c r="AH50" s="53"/>
    </row>
    <row r="51" spans="1:34" ht="16.5" customHeigh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63"/>
      <c r="AH51" s="53"/>
    </row>
    <row r="52" spans="1:34" ht="16.5" customHeigh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63"/>
      <c r="AH52" s="53"/>
    </row>
    <row r="53" spans="1:34" ht="16.5" customHeigh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63"/>
      <c r="AH53" s="53"/>
    </row>
    <row r="54" spans="1:34" ht="16.5" customHeigh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63"/>
      <c r="AH54" s="53"/>
    </row>
    <row r="55" spans="1:34" ht="16.5" customHeight="1" x14ac:dyDescent="0.3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63"/>
      <c r="AH55" s="53"/>
    </row>
    <row r="56" spans="1:34" ht="16.5" customHeight="1" x14ac:dyDescent="0.3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63"/>
      <c r="AH56" s="53"/>
    </row>
    <row r="57" spans="1:34" ht="16.5" customHeight="1" x14ac:dyDescent="0.3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63"/>
      <c r="AH57" s="53"/>
    </row>
    <row r="58" spans="1:34" ht="16.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63"/>
      <c r="AH58" s="53"/>
    </row>
    <row r="59" spans="1:34" ht="16.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63"/>
      <c r="AH59" s="53"/>
    </row>
    <row r="60" spans="1:34" ht="16.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63"/>
      <c r="AH60" s="53"/>
    </row>
    <row r="61" spans="1:34" ht="16.5" customHeight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63"/>
      <c r="AH61" s="53"/>
    </row>
    <row r="62" spans="1:34" ht="16.5" customHeight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63"/>
      <c r="AH62" s="53"/>
    </row>
    <row r="63" spans="1:34" ht="16.5" customHeight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63"/>
      <c r="AH63" s="53"/>
    </row>
    <row r="64" spans="1:34" ht="16.5" customHeight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63"/>
      <c r="AH64" s="53"/>
    </row>
    <row r="65" spans="1:34" ht="16.5" customHeight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63"/>
      <c r="AH65" s="53"/>
    </row>
    <row r="66" spans="1:34" ht="16.5" customHeight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63"/>
      <c r="AH66" s="53"/>
    </row>
    <row r="67" spans="1:34" ht="16.5" customHeigh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63"/>
      <c r="AH67" s="53"/>
    </row>
    <row r="68" spans="1:34" ht="16.5" customHeight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63"/>
      <c r="AH68" s="53"/>
    </row>
    <row r="69" spans="1:34" ht="16.5" customHeight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63"/>
      <c r="AH69" s="53"/>
    </row>
    <row r="70" spans="1:34" ht="16.5" customHeight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63"/>
      <c r="AH70" s="53"/>
    </row>
    <row r="71" spans="1:34" ht="16.5" customHeight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63"/>
      <c r="AH71" s="53"/>
    </row>
    <row r="72" spans="1:34" ht="16.5" customHeight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63"/>
      <c r="AH72" s="53"/>
    </row>
    <row r="73" spans="1:34" ht="16.5" customHeight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63"/>
      <c r="AH73" s="53"/>
    </row>
    <row r="74" spans="1:34" ht="16.5" customHeight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63"/>
      <c r="AH74" s="53"/>
    </row>
    <row r="75" spans="1:34" ht="16.5" customHeight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63"/>
      <c r="AH75" s="53"/>
    </row>
    <row r="76" spans="1:34" ht="16.5" customHeight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63"/>
      <c r="AH76" s="53"/>
    </row>
    <row r="77" spans="1:34" ht="16.5" customHeight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63"/>
      <c r="AH77" s="53"/>
    </row>
    <row r="78" spans="1:34" ht="16.5" customHeight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63"/>
      <c r="AH78" s="53"/>
    </row>
    <row r="79" spans="1:34" ht="16.5" customHeight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63"/>
      <c r="AH79" s="53"/>
    </row>
    <row r="80" spans="1:34" ht="16.5" customHeight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63"/>
      <c r="AH80" s="53"/>
    </row>
    <row r="81" spans="1:34" ht="16.5" customHeight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63"/>
      <c r="AH81" s="53"/>
    </row>
    <row r="82" spans="1:34" ht="16.5" customHeight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63"/>
      <c r="AH82" s="53"/>
    </row>
    <row r="83" spans="1:34" ht="16.5" customHeight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63"/>
      <c r="AH83" s="53"/>
    </row>
    <row r="84" spans="1:34" ht="16.5" customHeight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63"/>
      <c r="AH84" s="53"/>
    </row>
    <row r="85" spans="1:34" ht="16.5" customHeight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63"/>
      <c r="AH85" s="53"/>
    </row>
    <row r="86" spans="1:34" ht="16.5" customHeight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63"/>
      <c r="AH86" s="53"/>
    </row>
    <row r="87" spans="1:34" ht="16.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63"/>
      <c r="AH87" s="53"/>
    </row>
    <row r="88" spans="1:34" ht="16.5" customHeight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63"/>
      <c r="AH88" s="53"/>
    </row>
    <row r="89" spans="1:34" ht="16.5" customHeight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63"/>
      <c r="AH89" s="53"/>
    </row>
    <row r="90" spans="1:34" ht="16.5" customHeight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63"/>
      <c r="AH90" s="53"/>
    </row>
    <row r="91" spans="1:34" ht="16.5" customHeight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63"/>
      <c r="AH91" s="53"/>
    </row>
    <row r="92" spans="1:34" ht="16.5" customHeight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63"/>
      <c r="AH92" s="53"/>
    </row>
    <row r="93" spans="1:34" ht="16.5" customHeight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63"/>
      <c r="AH93" s="53"/>
    </row>
    <row r="94" spans="1:34" ht="16.5" customHeight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63"/>
      <c r="AH94" s="53"/>
    </row>
    <row r="95" spans="1:34" ht="16.5" customHeight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63"/>
      <c r="AH95" s="53"/>
    </row>
    <row r="96" spans="1:34" ht="16.5" customHeight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63"/>
      <c r="AH96" s="53"/>
    </row>
    <row r="97" spans="1:34" ht="16.5" customHeight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63"/>
      <c r="AH97" s="53"/>
    </row>
    <row r="98" spans="1:34" ht="16.5" customHeigh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63"/>
      <c r="AH98" s="53"/>
    </row>
    <row r="99" spans="1:34" ht="16.5" customHeigh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63"/>
      <c r="AH99" s="53"/>
    </row>
    <row r="100" spans="1:34" ht="16.5" customHeigh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63"/>
      <c r="AH100" s="53"/>
    </row>
    <row r="101" spans="1:34" ht="16.5" customHeigh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63"/>
      <c r="AH101" s="53"/>
    </row>
    <row r="102" spans="1:34" ht="16.5" customHeigh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63"/>
      <c r="AH102" s="53"/>
    </row>
    <row r="103" spans="1:34" ht="16.5" customHeight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63"/>
      <c r="AH103" s="53"/>
    </row>
    <row r="104" spans="1:34" ht="16.5" customHeight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63"/>
      <c r="AH104" s="53"/>
    </row>
    <row r="105" spans="1:34" ht="16.5" customHeight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63"/>
      <c r="AH105" s="53"/>
    </row>
    <row r="106" spans="1:34" ht="16.5" customHeight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63"/>
      <c r="AH106" s="53"/>
    </row>
    <row r="107" spans="1:34" ht="16.5" customHeight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63"/>
      <c r="AH107" s="53"/>
    </row>
    <row r="108" spans="1:34" ht="16.5" customHeight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63"/>
      <c r="AH108" s="53"/>
    </row>
    <row r="109" spans="1:34" ht="16.5" customHeight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63"/>
      <c r="AH109" s="53"/>
    </row>
    <row r="110" spans="1:34" ht="16.5" customHeight="1" x14ac:dyDescent="0.3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63"/>
      <c r="AH110" s="53"/>
    </row>
    <row r="111" spans="1:34" ht="16.5" customHeight="1" x14ac:dyDescent="0.3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63"/>
      <c r="AH111" s="53"/>
    </row>
    <row r="112" spans="1:34" ht="16.5" customHeigh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63"/>
      <c r="AH112" s="53"/>
    </row>
    <row r="113" spans="1:34" ht="16.5" customHeight="1" x14ac:dyDescent="0.3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63"/>
      <c r="AH113" s="53"/>
    </row>
    <row r="114" spans="1:34" ht="16.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63"/>
      <c r="AH114" s="53"/>
    </row>
    <row r="115" spans="1:34" ht="16.5" customHeight="1" x14ac:dyDescent="0.3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63"/>
      <c r="AH115" s="53"/>
    </row>
    <row r="116" spans="1:34" ht="16.5" customHeight="1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63"/>
      <c r="AH116" s="53"/>
    </row>
    <row r="117" spans="1:34" ht="16.5" customHeight="1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63"/>
      <c r="AH117" s="53"/>
    </row>
    <row r="118" spans="1:34" ht="16.5" customHeight="1" x14ac:dyDescent="0.3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63"/>
      <c r="AH118" s="53"/>
    </row>
    <row r="119" spans="1:34" ht="16.5" customHeight="1" x14ac:dyDescent="0.3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63"/>
      <c r="AH119" s="53"/>
    </row>
    <row r="120" spans="1:34" ht="16.5" customHeight="1" x14ac:dyDescent="0.3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63"/>
      <c r="AH120" s="53"/>
    </row>
    <row r="121" spans="1:34" ht="16.5" customHeight="1" x14ac:dyDescent="0.3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63"/>
      <c r="AH121" s="53"/>
    </row>
    <row r="122" spans="1:34" ht="16.5" customHeight="1" x14ac:dyDescent="0.3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63"/>
      <c r="AH122" s="53"/>
    </row>
    <row r="123" spans="1:34" ht="16.5" customHeight="1" x14ac:dyDescent="0.3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63"/>
      <c r="AH123" s="53"/>
    </row>
    <row r="124" spans="1:34" ht="16.5" customHeight="1" x14ac:dyDescent="0.3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63"/>
      <c r="AH124" s="53"/>
    </row>
    <row r="125" spans="1:34" ht="16.5" customHeight="1" x14ac:dyDescent="0.3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63"/>
      <c r="AH125" s="53"/>
    </row>
    <row r="126" spans="1:34" ht="16.5" customHeight="1" x14ac:dyDescent="0.3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63"/>
      <c r="AH126" s="53"/>
    </row>
    <row r="127" spans="1:34" ht="16.5" customHeight="1" x14ac:dyDescent="0.3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63"/>
      <c r="AH127" s="53"/>
    </row>
    <row r="128" spans="1:34" ht="16.5" customHeigh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63"/>
      <c r="AH128" s="53"/>
    </row>
    <row r="129" spans="1:34" ht="16.5" customHeight="1" x14ac:dyDescent="0.3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63"/>
      <c r="AH129" s="53"/>
    </row>
    <row r="130" spans="1:34" ht="16.5" customHeight="1" x14ac:dyDescent="0.3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63"/>
      <c r="AH130" s="53"/>
    </row>
    <row r="131" spans="1:34" ht="16.5" customHeigh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63"/>
      <c r="AH131" s="53"/>
    </row>
    <row r="132" spans="1:34" ht="16.5" customHeight="1" x14ac:dyDescent="0.3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63"/>
      <c r="AH132" s="53"/>
    </row>
    <row r="133" spans="1:34" ht="16.5" customHeight="1" x14ac:dyDescent="0.3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63"/>
      <c r="AH133" s="53"/>
    </row>
    <row r="134" spans="1:34" ht="16.5" customHeight="1" x14ac:dyDescent="0.3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63"/>
      <c r="AH134" s="53"/>
    </row>
    <row r="135" spans="1:34" ht="16.5" customHeight="1" x14ac:dyDescent="0.3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63"/>
      <c r="AH135" s="53"/>
    </row>
    <row r="136" spans="1:34" ht="16.5" customHeight="1" x14ac:dyDescent="0.3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63"/>
      <c r="AH136" s="53"/>
    </row>
    <row r="137" spans="1:34" ht="16.5" customHeight="1" x14ac:dyDescent="0.3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63"/>
      <c r="AH137" s="53"/>
    </row>
    <row r="138" spans="1:34" ht="16.5" customHeight="1" x14ac:dyDescent="0.3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63"/>
      <c r="AH138" s="53"/>
    </row>
    <row r="139" spans="1:34" ht="16.5" customHeight="1" x14ac:dyDescent="0.3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63"/>
      <c r="AH139" s="53"/>
    </row>
    <row r="140" spans="1:34" ht="16.5" customHeight="1" x14ac:dyDescent="0.3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63"/>
      <c r="AH140" s="53"/>
    </row>
    <row r="141" spans="1:34" ht="16.5" customHeight="1" x14ac:dyDescent="0.3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63"/>
      <c r="AH141" s="53"/>
    </row>
    <row r="142" spans="1:34" ht="16.5" customHeight="1" x14ac:dyDescent="0.3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63"/>
      <c r="AH142" s="53"/>
    </row>
    <row r="143" spans="1:34" ht="16.5" customHeight="1" x14ac:dyDescent="0.3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63"/>
      <c r="AH143" s="53"/>
    </row>
    <row r="144" spans="1:34" ht="16.5" customHeight="1" x14ac:dyDescent="0.3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63"/>
      <c r="AH144" s="53"/>
    </row>
    <row r="145" spans="1:34" ht="16.5" customHeight="1" x14ac:dyDescent="0.3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63"/>
      <c r="AH145" s="53"/>
    </row>
    <row r="146" spans="1:34" ht="16.5" customHeight="1" x14ac:dyDescent="0.3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63"/>
      <c r="AH146" s="53"/>
    </row>
    <row r="147" spans="1:34" ht="16.5" customHeight="1" x14ac:dyDescent="0.3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63"/>
      <c r="AH147" s="53"/>
    </row>
    <row r="148" spans="1:34" ht="16.5" customHeight="1" x14ac:dyDescent="0.3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63"/>
      <c r="AH148" s="53"/>
    </row>
    <row r="149" spans="1:34" ht="16.5" customHeight="1" x14ac:dyDescent="0.3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63"/>
      <c r="AH149" s="53"/>
    </row>
    <row r="150" spans="1:34" ht="16.5" customHeight="1" x14ac:dyDescent="0.3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63"/>
      <c r="AH150" s="53"/>
    </row>
    <row r="151" spans="1:34" ht="16.5" customHeight="1" x14ac:dyDescent="0.3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63"/>
      <c r="AH151" s="53"/>
    </row>
    <row r="152" spans="1:34" ht="16.5" customHeight="1" x14ac:dyDescent="0.3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63"/>
      <c r="AH152" s="53"/>
    </row>
    <row r="153" spans="1:34" ht="16.5" customHeight="1" x14ac:dyDescent="0.3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63"/>
      <c r="AH153" s="53"/>
    </row>
    <row r="154" spans="1:34" ht="16.5" customHeight="1" x14ac:dyDescent="0.3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63"/>
      <c r="AH154" s="53"/>
    </row>
    <row r="155" spans="1:34" ht="16.5" customHeight="1" x14ac:dyDescent="0.3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63"/>
      <c r="AH155" s="53"/>
    </row>
    <row r="156" spans="1:34" ht="16.5" customHeight="1" x14ac:dyDescent="0.3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63"/>
      <c r="AH156" s="53"/>
    </row>
    <row r="157" spans="1:34" ht="16.5" customHeight="1" x14ac:dyDescent="0.3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63"/>
      <c r="AH157" s="53"/>
    </row>
    <row r="158" spans="1:34" ht="16.5" customHeight="1" x14ac:dyDescent="0.3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63"/>
      <c r="AH158" s="53"/>
    </row>
    <row r="159" spans="1:34" ht="16.5" customHeight="1" x14ac:dyDescent="0.3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63"/>
      <c r="AH159" s="53"/>
    </row>
    <row r="160" spans="1:34" ht="16.5" customHeight="1" x14ac:dyDescent="0.3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63"/>
      <c r="AH160" s="53"/>
    </row>
    <row r="161" spans="1:34" ht="16.5" customHeight="1" x14ac:dyDescent="0.3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63"/>
      <c r="AH161" s="53"/>
    </row>
    <row r="162" spans="1:34" ht="16.5" customHeight="1" x14ac:dyDescent="0.3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63"/>
      <c r="AH162" s="53"/>
    </row>
    <row r="163" spans="1:34" ht="16.5" customHeight="1" x14ac:dyDescent="0.3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63"/>
      <c r="AH163" s="53"/>
    </row>
    <row r="164" spans="1:34" ht="16.5" customHeight="1" x14ac:dyDescent="0.3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63"/>
      <c r="AH164" s="53"/>
    </row>
    <row r="165" spans="1:34" ht="16.5" customHeight="1" x14ac:dyDescent="0.3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63"/>
      <c r="AH165" s="53"/>
    </row>
    <row r="166" spans="1:34" ht="16.5" customHeight="1" x14ac:dyDescent="0.3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63"/>
      <c r="AH166" s="53"/>
    </row>
    <row r="167" spans="1:34" ht="16.5" customHeight="1" x14ac:dyDescent="0.3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63"/>
      <c r="AH167" s="53"/>
    </row>
    <row r="168" spans="1:34" ht="16.5" customHeight="1" x14ac:dyDescent="0.3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63"/>
      <c r="AH168" s="53"/>
    </row>
    <row r="169" spans="1:34" ht="16.5" customHeight="1" x14ac:dyDescent="0.3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63"/>
      <c r="AH169" s="53"/>
    </row>
    <row r="170" spans="1:34" ht="16.5" customHeight="1" x14ac:dyDescent="0.3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63"/>
      <c r="AH170" s="53"/>
    </row>
    <row r="171" spans="1:34" ht="16.5" customHeight="1" x14ac:dyDescent="0.3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63"/>
      <c r="AH171" s="53"/>
    </row>
    <row r="172" spans="1:34" ht="16.5" customHeight="1" x14ac:dyDescent="0.3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63"/>
      <c r="AH172" s="53"/>
    </row>
    <row r="173" spans="1:34" ht="16.5" customHeight="1" x14ac:dyDescent="0.3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63"/>
      <c r="AH173" s="53"/>
    </row>
    <row r="174" spans="1:34" ht="16.5" customHeight="1" x14ac:dyDescent="0.3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63"/>
      <c r="AH174" s="53"/>
    </row>
    <row r="175" spans="1:34" ht="16.5" customHeight="1" x14ac:dyDescent="0.3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63"/>
      <c r="AH175" s="53"/>
    </row>
    <row r="176" spans="1:34" ht="16.5" customHeight="1" x14ac:dyDescent="0.3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63"/>
      <c r="AH176" s="53"/>
    </row>
    <row r="177" spans="1:34" ht="16.5" customHeight="1" x14ac:dyDescent="0.3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63"/>
      <c r="AH177" s="53"/>
    </row>
    <row r="178" spans="1:34" ht="16.5" customHeight="1" x14ac:dyDescent="0.3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63"/>
      <c r="AH178" s="53"/>
    </row>
    <row r="179" spans="1:34" ht="16.5" customHeight="1" x14ac:dyDescent="0.3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63"/>
      <c r="AH179" s="53"/>
    </row>
    <row r="180" spans="1:34" ht="16.5" customHeight="1" x14ac:dyDescent="0.3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63"/>
      <c r="AH180" s="53"/>
    </row>
    <row r="181" spans="1:34" ht="16.5" customHeight="1" x14ac:dyDescent="0.3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63"/>
      <c r="AH181" s="53"/>
    </row>
    <row r="182" spans="1:34" ht="16.5" customHeight="1" x14ac:dyDescent="0.3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63"/>
      <c r="AH182" s="53"/>
    </row>
    <row r="183" spans="1:34" ht="16.5" customHeight="1" x14ac:dyDescent="0.3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63"/>
      <c r="AH183" s="53"/>
    </row>
    <row r="184" spans="1:34" ht="16.5" customHeight="1" x14ac:dyDescent="0.3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63"/>
      <c r="AH184" s="53"/>
    </row>
    <row r="185" spans="1:34" ht="16.5" customHeight="1" x14ac:dyDescent="0.3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63"/>
      <c r="AH185" s="53"/>
    </row>
    <row r="186" spans="1:34" ht="16.5" customHeight="1" x14ac:dyDescent="0.3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63"/>
      <c r="AH186" s="53"/>
    </row>
    <row r="187" spans="1:34" ht="16.5" customHeight="1" x14ac:dyDescent="0.3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63"/>
      <c r="AH187" s="53"/>
    </row>
    <row r="188" spans="1:34" ht="16.5" customHeight="1" x14ac:dyDescent="0.3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63"/>
      <c r="AH188" s="53"/>
    </row>
    <row r="189" spans="1:34" ht="16.5" customHeight="1" x14ac:dyDescent="0.3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63"/>
      <c r="AH189" s="53"/>
    </row>
    <row r="190" spans="1:34" ht="16.5" customHeight="1" x14ac:dyDescent="0.3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63"/>
      <c r="AH190" s="53"/>
    </row>
    <row r="191" spans="1:34" ht="16.5" customHeight="1" x14ac:dyDescent="0.3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63"/>
      <c r="AH191" s="53"/>
    </row>
    <row r="192" spans="1:34" ht="16.5" customHeight="1" x14ac:dyDescent="0.3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63"/>
      <c r="AH192" s="53"/>
    </row>
    <row r="193" spans="1:34" ht="16.5" customHeight="1" x14ac:dyDescent="0.3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63"/>
      <c r="AH193" s="53"/>
    </row>
    <row r="194" spans="1:34" ht="16.5" customHeight="1" x14ac:dyDescent="0.3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63"/>
      <c r="AH194" s="53"/>
    </row>
    <row r="195" spans="1:34" ht="16.5" customHeight="1" x14ac:dyDescent="0.3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63"/>
      <c r="AH195" s="53"/>
    </row>
    <row r="196" spans="1:34" ht="16.5" customHeight="1" x14ac:dyDescent="0.3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63"/>
      <c r="AH196" s="53"/>
    </row>
    <row r="197" spans="1:34" ht="16.5" customHeight="1" x14ac:dyDescent="0.3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63"/>
      <c r="AH197" s="53"/>
    </row>
    <row r="198" spans="1:34" ht="16.5" customHeight="1" x14ac:dyDescent="0.3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63"/>
      <c r="AH198" s="53"/>
    </row>
    <row r="199" spans="1:34" ht="16.5" customHeight="1" x14ac:dyDescent="0.3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63"/>
      <c r="AH199" s="53"/>
    </row>
    <row r="200" spans="1:34" ht="16.5" customHeight="1" x14ac:dyDescent="0.3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63"/>
      <c r="AH200" s="53"/>
    </row>
    <row r="201" spans="1:34" ht="16.5" customHeight="1" x14ac:dyDescent="0.3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63"/>
      <c r="AH201" s="53"/>
    </row>
    <row r="202" spans="1:34" ht="16.5" customHeight="1" x14ac:dyDescent="0.3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63"/>
      <c r="AH202" s="53"/>
    </row>
    <row r="203" spans="1:34" ht="16.5" customHeight="1" x14ac:dyDescent="0.3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63"/>
      <c r="AH203" s="53"/>
    </row>
    <row r="204" spans="1:34" ht="16.5" customHeight="1" x14ac:dyDescent="0.3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63"/>
      <c r="AH204" s="53"/>
    </row>
    <row r="205" spans="1:34" ht="16.5" customHeight="1" x14ac:dyDescent="0.3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63"/>
      <c r="AH205" s="53"/>
    </row>
    <row r="206" spans="1:34" ht="16.5" customHeight="1" x14ac:dyDescent="0.3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63"/>
      <c r="AH206" s="53"/>
    </row>
    <row r="207" spans="1:34" ht="16.5" customHeight="1" x14ac:dyDescent="0.3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63"/>
      <c r="AH207" s="53"/>
    </row>
    <row r="208" spans="1:34" ht="16.5" customHeight="1" x14ac:dyDescent="0.3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63"/>
      <c r="AH208" s="53"/>
    </row>
    <row r="209" spans="1:34" ht="16.5" customHeight="1" x14ac:dyDescent="0.3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63"/>
      <c r="AH209" s="53"/>
    </row>
    <row r="210" spans="1:34" ht="16.5" customHeight="1" x14ac:dyDescent="0.3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63"/>
      <c r="AH210" s="53"/>
    </row>
    <row r="211" spans="1:34" ht="16.5" customHeight="1" x14ac:dyDescent="0.3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63"/>
      <c r="AH211" s="53"/>
    </row>
    <row r="212" spans="1:34" ht="16.5" customHeight="1" x14ac:dyDescent="0.3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63"/>
      <c r="AH212" s="53"/>
    </row>
    <row r="213" spans="1:34" ht="16.5" customHeight="1" x14ac:dyDescent="0.3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63"/>
      <c r="AH213" s="53"/>
    </row>
    <row r="214" spans="1:34" ht="16.5" customHeight="1" x14ac:dyDescent="0.3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63"/>
      <c r="AH214" s="53"/>
    </row>
    <row r="215" spans="1:34" ht="16.5" customHeight="1" x14ac:dyDescent="0.3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63"/>
      <c r="AH215" s="53"/>
    </row>
    <row r="216" spans="1:34" ht="16.5" customHeight="1" x14ac:dyDescent="0.3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63"/>
      <c r="AH216" s="53"/>
    </row>
    <row r="217" spans="1:34" ht="16.5" customHeight="1" x14ac:dyDescent="0.3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63"/>
      <c r="AH217" s="53"/>
    </row>
    <row r="218" spans="1:34" ht="16.5" customHeight="1" x14ac:dyDescent="0.3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63"/>
      <c r="AH218" s="53"/>
    </row>
    <row r="219" spans="1:34" ht="16.5" customHeight="1" x14ac:dyDescent="0.3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63"/>
      <c r="AH219" s="53"/>
    </row>
    <row r="220" spans="1:34" ht="16.5" customHeight="1" x14ac:dyDescent="0.3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63"/>
      <c r="AH220" s="53"/>
    </row>
    <row r="221" spans="1:34" ht="16.5" customHeight="1" x14ac:dyDescent="0.3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63"/>
      <c r="AH221" s="53"/>
    </row>
    <row r="222" spans="1:34" ht="16.5" customHeight="1" x14ac:dyDescent="0.3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63"/>
      <c r="AH222" s="53"/>
    </row>
    <row r="223" spans="1:34" ht="16.5" customHeight="1" x14ac:dyDescent="0.3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63"/>
      <c r="AH223" s="53"/>
    </row>
    <row r="224" spans="1:34" ht="16.5" customHeight="1" x14ac:dyDescent="0.3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63"/>
      <c r="AH224" s="53"/>
    </row>
    <row r="225" spans="1:34" ht="16.5" customHeight="1" x14ac:dyDescent="0.3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63"/>
      <c r="AH225" s="53"/>
    </row>
    <row r="226" spans="1:34" ht="16.5" customHeight="1" x14ac:dyDescent="0.3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63"/>
      <c r="AH226" s="53"/>
    </row>
    <row r="227" spans="1:34" ht="16.5" customHeight="1" x14ac:dyDescent="0.3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63"/>
      <c r="AH227" s="53"/>
    </row>
    <row r="228" spans="1:34" ht="16.5" customHeight="1" x14ac:dyDescent="0.3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63"/>
      <c r="AH228" s="53"/>
    </row>
    <row r="229" spans="1:34" ht="16.5" customHeight="1" x14ac:dyDescent="0.3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63"/>
      <c r="AH229" s="53"/>
    </row>
    <row r="230" spans="1:34" ht="16.5" customHeight="1" x14ac:dyDescent="0.3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63"/>
      <c r="AH230" s="53"/>
    </row>
    <row r="231" spans="1:34" ht="16.5" customHeight="1" x14ac:dyDescent="0.3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63"/>
      <c r="AH231" s="53"/>
    </row>
    <row r="232" spans="1:34" ht="16.5" customHeight="1" x14ac:dyDescent="0.3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63"/>
      <c r="AH232" s="53"/>
    </row>
    <row r="233" spans="1:34" ht="16.5" customHeight="1" x14ac:dyDescent="0.3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63"/>
      <c r="AH233" s="53"/>
    </row>
    <row r="234" spans="1:34" ht="16.5" customHeight="1" x14ac:dyDescent="0.3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63"/>
      <c r="AH234" s="53"/>
    </row>
    <row r="235" spans="1:34" ht="16.5" customHeight="1" x14ac:dyDescent="0.3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63"/>
      <c r="AH235" s="53"/>
    </row>
    <row r="236" spans="1:34" ht="16.5" customHeight="1" x14ac:dyDescent="0.3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63"/>
      <c r="AH236" s="53"/>
    </row>
    <row r="237" spans="1:34" ht="16.5" customHeight="1" x14ac:dyDescent="0.3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63"/>
      <c r="AH237" s="53"/>
    </row>
    <row r="238" spans="1:34" ht="16.5" customHeight="1" x14ac:dyDescent="0.3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63"/>
      <c r="AH238" s="53"/>
    </row>
    <row r="239" spans="1:34" ht="16.5" customHeight="1" x14ac:dyDescent="0.3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63"/>
      <c r="AH239" s="53"/>
    </row>
    <row r="240" spans="1:34" ht="16.5" customHeight="1" x14ac:dyDescent="0.3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63"/>
      <c r="AH240" s="53"/>
    </row>
    <row r="241" spans="1:34" ht="16.5" customHeight="1" x14ac:dyDescent="0.3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63"/>
      <c r="AH241" s="53"/>
    </row>
    <row r="242" spans="1:34" ht="16.5" customHeight="1" x14ac:dyDescent="0.3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63"/>
      <c r="AH242" s="53"/>
    </row>
    <row r="243" spans="1:34" ht="16.5" customHeight="1" x14ac:dyDescent="0.3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63"/>
      <c r="AH243" s="53"/>
    </row>
    <row r="244" spans="1:34" ht="16.5" customHeight="1" x14ac:dyDescent="0.3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63"/>
      <c r="AH244" s="53"/>
    </row>
    <row r="245" spans="1:34" ht="16.5" customHeight="1" x14ac:dyDescent="0.3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63"/>
      <c r="AH245" s="53"/>
    </row>
    <row r="246" spans="1:34" ht="16.5" customHeight="1" x14ac:dyDescent="0.3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63"/>
      <c r="AH246" s="53"/>
    </row>
    <row r="247" spans="1:34" ht="16.5" customHeight="1" x14ac:dyDescent="0.3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63"/>
      <c r="AH247" s="53"/>
    </row>
    <row r="248" spans="1:34" ht="16.5" customHeight="1" x14ac:dyDescent="0.3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63"/>
      <c r="AH248" s="53"/>
    </row>
    <row r="249" spans="1:34" ht="16.5" customHeight="1" x14ac:dyDescent="0.3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63"/>
      <c r="AH249" s="53"/>
    </row>
    <row r="250" spans="1:34" ht="16.5" customHeight="1" x14ac:dyDescent="0.3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63"/>
      <c r="AH250" s="53"/>
    </row>
    <row r="251" spans="1:34" ht="16.5" customHeight="1" x14ac:dyDescent="0.3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63"/>
      <c r="AH251" s="53"/>
    </row>
    <row r="252" spans="1:34" ht="16.5" customHeight="1" x14ac:dyDescent="0.3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63"/>
      <c r="AH252" s="53"/>
    </row>
    <row r="253" spans="1:34" ht="16.5" customHeight="1" x14ac:dyDescent="0.3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63"/>
      <c r="AH253" s="53"/>
    </row>
    <row r="254" spans="1:34" ht="16.5" customHeight="1" x14ac:dyDescent="0.3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63"/>
      <c r="AH254" s="53"/>
    </row>
    <row r="255" spans="1:34" ht="16.5" customHeight="1" x14ac:dyDescent="0.3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63"/>
      <c r="AH255" s="53"/>
    </row>
    <row r="256" spans="1:34" ht="16.5" customHeight="1" x14ac:dyDescent="0.3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63"/>
      <c r="AH256" s="53"/>
    </row>
    <row r="257" spans="1:34" ht="16.5" customHeight="1" x14ac:dyDescent="0.3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63"/>
      <c r="AH257" s="53"/>
    </row>
    <row r="258" spans="1:34" ht="16.5" customHeight="1" x14ac:dyDescent="0.3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63"/>
      <c r="AH258" s="53"/>
    </row>
    <row r="259" spans="1:34" ht="16.5" customHeight="1" x14ac:dyDescent="0.3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63"/>
      <c r="AH259" s="53"/>
    </row>
    <row r="260" spans="1:34" ht="16.5" customHeight="1" x14ac:dyDescent="0.3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63"/>
      <c r="AH260" s="53"/>
    </row>
    <row r="261" spans="1:34" ht="16.5" customHeight="1" x14ac:dyDescent="0.3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63"/>
      <c r="AH261" s="53"/>
    </row>
    <row r="262" spans="1:34" ht="16.5" customHeight="1" x14ac:dyDescent="0.3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63"/>
      <c r="AH262" s="53"/>
    </row>
    <row r="263" spans="1:34" ht="16.5" customHeight="1" x14ac:dyDescent="0.3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63"/>
      <c r="AH263" s="53"/>
    </row>
    <row r="264" spans="1:34" ht="16.5" customHeight="1" x14ac:dyDescent="0.3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63"/>
      <c r="AH264" s="53"/>
    </row>
    <row r="265" spans="1:34" ht="16.5" customHeight="1" x14ac:dyDescent="0.3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63"/>
      <c r="AH265" s="53"/>
    </row>
    <row r="266" spans="1:34" ht="16.5" customHeight="1" x14ac:dyDescent="0.3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63"/>
      <c r="AH266" s="53"/>
    </row>
    <row r="267" spans="1:34" ht="16.5" customHeight="1" x14ac:dyDescent="0.3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63"/>
      <c r="AH267" s="53"/>
    </row>
    <row r="268" spans="1:34" ht="16.5" customHeight="1" x14ac:dyDescent="0.3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63"/>
      <c r="AH268" s="53"/>
    </row>
    <row r="269" spans="1:34" ht="16.5" customHeight="1" x14ac:dyDescent="0.3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63"/>
      <c r="AH269" s="53"/>
    </row>
    <row r="270" spans="1:34" ht="16.5" customHeight="1" x14ac:dyDescent="0.3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63"/>
      <c r="AH270" s="53"/>
    </row>
    <row r="271" spans="1:34" ht="16.5" customHeight="1" x14ac:dyDescent="0.3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63"/>
      <c r="AH271" s="53"/>
    </row>
    <row r="272" spans="1:34" ht="16.5" customHeight="1" x14ac:dyDescent="0.3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63"/>
      <c r="AH272" s="53"/>
    </row>
    <row r="273" spans="1:34" ht="16.5" customHeight="1" x14ac:dyDescent="0.3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63"/>
      <c r="AH273" s="53"/>
    </row>
    <row r="274" spans="1:34" ht="16.5" customHeight="1" x14ac:dyDescent="0.3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63"/>
      <c r="AH274" s="53"/>
    </row>
    <row r="275" spans="1:34" ht="16.5" customHeight="1" x14ac:dyDescent="0.3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63"/>
      <c r="AH275" s="53"/>
    </row>
    <row r="276" spans="1:34" ht="16.5" customHeight="1" x14ac:dyDescent="0.3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63"/>
      <c r="AH276" s="53"/>
    </row>
    <row r="277" spans="1:34" ht="16.5" customHeight="1" x14ac:dyDescent="0.3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63"/>
      <c r="AH277" s="53"/>
    </row>
    <row r="278" spans="1:34" ht="16.5" customHeight="1" x14ac:dyDescent="0.3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63"/>
      <c r="AH278" s="53"/>
    </row>
    <row r="279" spans="1:34" ht="16.5" customHeight="1" x14ac:dyDescent="0.3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63"/>
      <c r="AH279" s="53"/>
    </row>
    <row r="280" spans="1:34" ht="16.5" customHeight="1" x14ac:dyDescent="0.3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63"/>
      <c r="AH280" s="53"/>
    </row>
    <row r="281" spans="1:34" ht="16.5" customHeight="1" x14ac:dyDescent="0.3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63"/>
      <c r="AH281" s="53"/>
    </row>
    <row r="282" spans="1:34" ht="16.5" customHeight="1" x14ac:dyDescent="0.3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63"/>
      <c r="AH282" s="53"/>
    </row>
    <row r="283" spans="1:34" ht="16.5" customHeight="1" x14ac:dyDescent="0.3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63"/>
      <c r="AH283" s="53"/>
    </row>
    <row r="284" spans="1:34" ht="16.5" customHeight="1" x14ac:dyDescent="0.3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63"/>
      <c r="AH284" s="53"/>
    </row>
    <row r="285" spans="1:34" ht="16.5" customHeight="1" x14ac:dyDescent="0.3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63"/>
      <c r="AH285" s="53"/>
    </row>
    <row r="286" spans="1:34" ht="16.5" customHeight="1" x14ac:dyDescent="0.3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63"/>
      <c r="AH286" s="53"/>
    </row>
    <row r="287" spans="1:34" ht="16.5" customHeight="1" x14ac:dyDescent="0.3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63"/>
      <c r="AH287" s="53"/>
    </row>
    <row r="288" spans="1:34" ht="16.5" customHeight="1" x14ac:dyDescent="0.3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63"/>
      <c r="AH288" s="53"/>
    </row>
    <row r="289" spans="1:34" ht="16.5" customHeight="1" x14ac:dyDescent="0.3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63"/>
      <c r="AH289" s="53"/>
    </row>
    <row r="290" spans="1:34" ht="16.5" customHeight="1" x14ac:dyDescent="0.3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63"/>
      <c r="AH290" s="53"/>
    </row>
    <row r="291" spans="1:34" ht="16.5" customHeight="1" x14ac:dyDescent="0.3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63"/>
      <c r="AH291" s="53"/>
    </row>
    <row r="292" spans="1:34" ht="16.5" customHeight="1" x14ac:dyDescent="0.3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63"/>
      <c r="AH292" s="53"/>
    </row>
    <row r="293" spans="1:34" ht="16.5" customHeight="1" x14ac:dyDescent="0.3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63"/>
      <c r="AH293" s="53"/>
    </row>
    <row r="294" spans="1:34" ht="16.5" customHeight="1" x14ac:dyDescent="0.3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63"/>
      <c r="AH294" s="53"/>
    </row>
    <row r="295" spans="1:34" ht="16.5" customHeight="1" x14ac:dyDescent="0.3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63"/>
      <c r="AH295" s="53"/>
    </row>
    <row r="296" spans="1:34" ht="16.5" customHeight="1" x14ac:dyDescent="0.3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63"/>
      <c r="AH296" s="53"/>
    </row>
    <row r="297" spans="1:34" ht="16.5" customHeight="1" x14ac:dyDescent="0.3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63"/>
      <c r="AH297" s="53"/>
    </row>
    <row r="298" spans="1:34" ht="16.5" customHeight="1" x14ac:dyDescent="0.3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63"/>
      <c r="AH298" s="53"/>
    </row>
    <row r="299" spans="1:34" ht="16.5" customHeight="1" x14ac:dyDescent="0.3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63"/>
      <c r="AH299" s="53"/>
    </row>
    <row r="300" spans="1:34" ht="16.5" customHeight="1" x14ac:dyDescent="0.3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63"/>
      <c r="AH300" s="53"/>
    </row>
    <row r="301" spans="1:34" ht="16.5" customHeight="1" x14ac:dyDescent="0.3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63"/>
      <c r="AH301" s="53"/>
    </row>
    <row r="302" spans="1:34" ht="16.5" customHeight="1" x14ac:dyDescent="0.3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63"/>
      <c r="AH302" s="53"/>
    </row>
    <row r="303" spans="1:34" ht="16.5" customHeight="1" x14ac:dyDescent="0.3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63"/>
      <c r="AH303" s="53"/>
    </row>
    <row r="304" spans="1:34" ht="16.5" customHeight="1" x14ac:dyDescent="0.3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63"/>
      <c r="AH304" s="53"/>
    </row>
    <row r="305" spans="1:34" ht="16.5" customHeight="1" x14ac:dyDescent="0.3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63"/>
      <c r="AH305" s="53"/>
    </row>
    <row r="306" spans="1:34" ht="16.5" customHeight="1" x14ac:dyDescent="0.3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63"/>
      <c r="AH306" s="53"/>
    </row>
    <row r="307" spans="1:34" ht="16.5" customHeight="1" x14ac:dyDescent="0.3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63"/>
      <c r="AH307" s="53"/>
    </row>
    <row r="308" spans="1:34" ht="16.5" customHeight="1" x14ac:dyDescent="0.3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63"/>
      <c r="AH308" s="53"/>
    </row>
    <row r="309" spans="1:34" ht="16.5" customHeight="1" x14ac:dyDescent="0.3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63"/>
      <c r="AH309" s="53"/>
    </row>
    <row r="310" spans="1:34" ht="16.5" customHeight="1" x14ac:dyDescent="0.3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63"/>
      <c r="AH310" s="53"/>
    </row>
    <row r="311" spans="1:34" ht="16.5" customHeight="1" x14ac:dyDescent="0.3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63"/>
      <c r="AH311" s="53"/>
    </row>
    <row r="312" spans="1:34" ht="16.5" customHeight="1" x14ac:dyDescent="0.3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63"/>
      <c r="AH312" s="53"/>
    </row>
    <row r="313" spans="1:34" ht="16.5" customHeight="1" x14ac:dyDescent="0.3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63"/>
      <c r="AH313" s="53"/>
    </row>
    <row r="314" spans="1:34" ht="16.5" customHeight="1" x14ac:dyDescent="0.3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63"/>
      <c r="AH314" s="53"/>
    </row>
    <row r="315" spans="1:34" ht="16.5" customHeight="1" x14ac:dyDescent="0.3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63"/>
      <c r="AH315" s="53"/>
    </row>
    <row r="316" spans="1:34" ht="16.5" customHeight="1" x14ac:dyDescent="0.3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63"/>
      <c r="AH316" s="53"/>
    </row>
    <row r="317" spans="1:34" ht="16.5" customHeight="1" x14ac:dyDescent="0.3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63"/>
      <c r="AH317" s="53"/>
    </row>
    <row r="318" spans="1:34" ht="16.5" customHeight="1" x14ac:dyDescent="0.3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63"/>
      <c r="AH318" s="53"/>
    </row>
    <row r="319" spans="1:34" ht="16.5" customHeight="1" x14ac:dyDescent="0.3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63"/>
      <c r="AH319" s="53"/>
    </row>
    <row r="320" spans="1:34" ht="16.5" customHeight="1" x14ac:dyDescent="0.3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63"/>
      <c r="AH320" s="53"/>
    </row>
    <row r="321" spans="1:34" ht="16.5" customHeight="1" x14ac:dyDescent="0.3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63"/>
      <c r="AH321" s="53"/>
    </row>
    <row r="322" spans="1:34" ht="16.5" customHeight="1" x14ac:dyDescent="0.3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63"/>
      <c r="AH322" s="53"/>
    </row>
    <row r="323" spans="1:34" ht="16.5" customHeight="1" x14ac:dyDescent="0.3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63"/>
      <c r="AH323" s="53"/>
    </row>
    <row r="324" spans="1:34" ht="16.5" customHeight="1" x14ac:dyDescent="0.3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63"/>
      <c r="AH324" s="53"/>
    </row>
    <row r="325" spans="1:34" ht="16.5" customHeight="1" x14ac:dyDescent="0.3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63"/>
      <c r="AH325" s="53"/>
    </row>
    <row r="326" spans="1:34" ht="16.5" customHeight="1" x14ac:dyDescent="0.3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63"/>
      <c r="AH326" s="53"/>
    </row>
    <row r="327" spans="1:34" ht="16.5" customHeight="1" x14ac:dyDescent="0.3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63"/>
      <c r="AH327" s="53"/>
    </row>
    <row r="328" spans="1:34" ht="16.5" customHeight="1" x14ac:dyDescent="0.3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63"/>
      <c r="AH328" s="53"/>
    </row>
    <row r="329" spans="1:34" ht="16.5" customHeight="1" x14ac:dyDescent="0.3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63"/>
      <c r="AH329" s="53"/>
    </row>
    <row r="330" spans="1:34" ht="16.5" customHeight="1" x14ac:dyDescent="0.3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63"/>
      <c r="AH330" s="53"/>
    </row>
    <row r="331" spans="1:34" ht="16.5" customHeight="1" x14ac:dyDescent="0.3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63"/>
      <c r="AH331" s="53"/>
    </row>
    <row r="332" spans="1:34" ht="16.5" customHeight="1" x14ac:dyDescent="0.3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63"/>
      <c r="AH332" s="53"/>
    </row>
    <row r="333" spans="1:34" ht="16.5" customHeight="1" x14ac:dyDescent="0.3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63"/>
      <c r="AH333" s="53"/>
    </row>
    <row r="334" spans="1:34" ht="16.5" customHeight="1" x14ac:dyDescent="0.3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63"/>
      <c r="AH334" s="53"/>
    </row>
    <row r="335" spans="1:34" ht="16.5" customHeight="1" x14ac:dyDescent="0.3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63"/>
      <c r="AH335" s="53"/>
    </row>
    <row r="336" spans="1:34" ht="16.5" customHeight="1" x14ac:dyDescent="0.3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63"/>
      <c r="AH336" s="53"/>
    </row>
    <row r="337" spans="1:34" ht="16.5" customHeight="1" x14ac:dyDescent="0.3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63"/>
      <c r="AH337" s="53"/>
    </row>
    <row r="338" spans="1:34" ht="16.5" customHeight="1" x14ac:dyDescent="0.3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63"/>
      <c r="AH338" s="53"/>
    </row>
    <row r="339" spans="1:34" ht="16.5" customHeight="1" x14ac:dyDescent="0.3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63"/>
      <c r="AH339" s="53"/>
    </row>
    <row r="340" spans="1:34" ht="16.5" customHeight="1" x14ac:dyDescent="0.3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63"/>
      <c r="AH340" s="53"/>
    </row>
    <row r="341" spans="1:34" ht="16.5" customHeight="1" x14ac:dyDescent="0.3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63"/>
      <c r="AH341" s="53"/>
    </row>
    <row r="342" spans="1:34" ht="16.5" customHeight="1" x14ac:dyDescent="0.3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63"/>
      <c r="AH342" s="53"/>
    </row>
    <row r="343" spans="1:34" ht="16.5" customHeight="1" x14ac:dyDescent="0.3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63"/>
      <c r="AH343" s="53"/>
    </row>
    <row r="344" spans="1:34" ht="16.5" customHeight="1" x14ac:dyDescent="0.3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63"/>
      <c r="AH344" s="53"/>
    </row>
    <row r="345" spans="1:34" ht="16.5" customHeight="1" x14ac:dyDescent="0.3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63"/>
      <c r="AH345" s="53"/>
    </row>
    <row r="346" spans="1:34" ht="16.5" customHeight="1" x14ac:dyDescent="0.3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63"/>
      <c r="AH346" s="53"/>
    </row>
    <row r="347" spans="1:34" ht="16.5" customHeight="1" x14ac:dyDescent="0.3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63"/>
      <c r="AH347" s="53"/>
    </row>
    <row r="348" spans="1:34" ht="16.5" customHeight="1" x14ac:dyDescent="0.3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63"/>
      <c r="AH348" s="53"/>
    </row>
    <row r="349" spans="1:34" ht="16.5" customHeight="1" x14ac:dyDescent="0.3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63"/>
      <c r="AH349" s="53"/>
    </row>
    <row r="350" spans="1:34" ht="16.5" customHeight="1" x14ac:dyDescent="0.3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63"/>
      <c r="AH350" s="53"/>
    </row>
    <row r="351" spans="1:34" ht="16.5" customHeight="1" x14ac:dyDescent="0.3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63"/>
      <c r="AH351" s="53"/>
    </row>
    <row r="352" spans="1:34" ht="16.5" customHeight="1" x14ac:dyDescent="0.3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63"/>
      <c r="AH352" s="53"/>
    </row>
    <row r="353" spans="1:34" ht="16.5" customHeight="1" x14ac:dyDescent="0.3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63"/>
      <c r="AH353" s="53"/>
    </row>
    <row r="354" spans="1:34" ht="16.5" customHeight="1" x14ac:dyDescent="0.3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63"/>
      <c r="AH354" s="53"/>
    </row>
    <row r="355" spans="1:34" ht="16.5" customHeight="1" x14ac:dyDescent="0.3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63"/>
      <c r="AH355" s="53"/>
    </row>
    <row r="356" spans="1:34" ht="16.5" customHeight="1" x14ac:dyDescent="0.3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63"/>
      <c r="AH356" s="53"/>
    </row>
    <row r="357" spans="1:34" ht="16.5" customHeight="1" x14ac:dyDescent="0.3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63"/>
      <c r="AH357" s="53"/>
    </row>
    <row r="358" spans="1:34" ht="16.5" customHeight="1" x14ac:dyDescent="0.3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63"/>
      <c r="AH358" s="53"/>
    </row>
    <row r="359" spans="1:34" ht="16.5" customHeight="1" x14ac:dyDescent="0.3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63"/>
      <c r="AH359" s="53"/>
    </row>
    <row r="360" spans="1:34" ht="16.5" customHeight="1" x14ac:dyDescent="0.3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63"/>
      <c r="AH360" s="53"/>
    </row>
    <row r="361" spans="1:34" ht="16.5" customHeight="1" x14ac:dyDescent="0.3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63"/>
      <c r="AH361" s="53"/>
    </row>
    <row r="362" spans="1:34" ht="16.5" customHeight="1" x14ac:dyDescent="0.3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63"/>
      <c r="AH362" s="53"/>
    </row>
    <row r="363" spans="1:34" ht="16.5" customHeight="1" x14ac:dyDescent="0.3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63"/>
      <c r="AH363" s="53"/>
    </row>
    <row r="364" spans="1:34" ht="16.5" customHeight="1" x14ac:dyDescent="0.3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63"/>
      <c r="AH364" s="53"/>
    </row>
    <row r="365" spans="1:34" ht="16.5" customHeight="1" x14ac:dyDescent="0.3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63"/>
      <c r="AH365" s="53"/>
    </row>
    <row r="366" spans="1:34" ht="16.5" customHeight="1" x14ac:dyDescent="0.3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63"/>
      <c r="AH366" s="53"/>
    </row>
    <row r="367" spans="1:34" ht="16.5" customHeight="1" x14ac:dyDescent="0.3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63"/>
      <c r="AH367" s="53"/>
    </row>
    <row r="368" spans="1:34" ht="16.5" customHeight="1" x14ac:dyDescent="0.3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63"/>
      <c r="AH368" s="53"/>
    </row>
    <row r="369" spans="1:34" ht="16.5" customHeight="1" x14ac:dyDescent="0.3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63"/>
      <c r="AH369" s="53"/>
    </row>
    <row r="370" spans="1:34" ht="16.5" customHeight="1" x14ac:dyDescent="0.3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63"/>
      <c r="AH370" s="53"/>
    </row>
    <row r="371" spans="1:34" ht="16.5" customHeight="1" x14ac:dyDescent="0.3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63"/>
      <c r="AH371" s="53"/>
    </row>
    <row r="372" spans="1:34" ht="16.5" customHeight="1" x14ac:dyDescent="0.3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63"/>
      <c r="AH372" s="53"/>
    </row>
    <row r="373" spans="1:34" ht="16.5" customHeight="1" x14ac:dyDescent="0.3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63"/>
      <c r="AH373" s="53"/>
    </row>
    <row r="374" spans="1:34" ht="16.5" customHeight="1" x14ac:dyDescent="0.3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63"/>
      <c r="AH374" s="53"/>
    </row>
    <row r="375" spans="1:34" ht="16.5" customHeight="1" x14ac:dyDescent="0.3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63"/>
      <c r="AH375" s="53"/>
    </row>
    <row r="376" spans="1:34" ht="16.5" customHeight="1" x14ac:dyDescent="0.3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63"/>
      <c r="AH376" s="53"/>
    </row>
    <row r="377" spans="1:34" ht="16.5" customHeight="1" x14ac:dyDescent="0.3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63"/>
      <c r="AH377" s="53"/>
    </row>
    <row r="378" spans="1:34" ht="16.5" customHeight="1" x14ac:dyDescent="0.3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63"/>
      <c r="AH378" s="53"/>
    </row>
    <row r="379" spans="1:34" ht="16.5" customHeight="1" x14ac:dyDescent="0.3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63"/>
      <c r="AH379" s="53"/>
    </row>
    <row r="380" spans="1:34" ht="16.5" customHeight="1" x14ac:dyDescent="0.3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63"/>
      <c r="AH380" s="53"/>
    </row>
    <row r="381" spans="1:34" ht="16.5" customHeight="1" x14ac:dyDescent="0.3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63"/>
      <c r="AH381" s="53"/>
    </row>
    <row r="382" spans="1:34" ht="16.5" customHeight="1" x14ac:dyDescent="0.3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63"/>
      <c r="AH382" s="53"/>
    </row>
    <row r="383" spans="1:34" ht="16.5" customHeight="1" x14ac:dyDescent="0.3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63"/>
      <c r="AH383" s="53"/>
    </row>
    <row r="384" spans="1:34" ht="16.5" customHeight="1" x14ac:dyDescent="0.3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63"/>
      <c r="AH384" s="53"/>
    </row>
    <row r="385" spans="1:34" ht="16.5" customHeight="1" x14ac:dyDescent="0.3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63"/>
      <c r="AH385" s="53"/>
    </row>
    <row r="386" spans="1:34" ht="16.5" customHeight="1" x14ac:dyDescent="0.3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63"/>
      <c r="AH386" s="53"/>
    </row>
    <row r="387" spans="1:34" ht="16.5" customHeight="1" x14ac:dyDescent="0.3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63"/>
      <c r="AH387" s="53"/>
    </row>
    <row r="388" spans="1:34" ht="16.5" customHeight="1" x14ac:dyDescent="0.3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63"/>
      <c r="AH388" s="53"/>
    </row>
    <row r="389" spans="1:34" ht="16.5" customHeight="1" x14ac:dyDescent="0.3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63"/>
      <c r="AH389" s="53"/>
    </row>
    <row r="390" spans="1:34" ht="16.5" customHeight="1" x14ac:dyDescent="0.3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63"/>
      <c r="AH390" s="53"/>
    </row>
    <row r="391" spans="1:34" ht="16.5" customHeight="1" x14ac:dyDescent="0.3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63"/>
      <c r="AH391" s="53"/>
    </row>
    <row r="392" spans="1:34" ht="16.5" customHeight="1" x14ac:dyDescent="0.3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63"/>
      <c r="AH392" s="53"/>
    </row>
    <row r="393" spans="1:34" ht="16.5" customHeight="1" x14ac:dyDescent="0.3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63"/>
      <c r="AH393" s="53"/>
    </row>
    <row r="394" spans="1:34" ht="16.5" customHeight="1" x14ac:dyDescent="0.3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63"/>
      <c r="AH394" s="53"/>
    </row>
    <row r="395" spans="1:34" ht="16.5" customHeight="1" x14ac:dyDescent="0.3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63"/>
      <c r="AH395" s="53"/>
    </row>
    <row r="396" spans="1:34" ht="16.5" customHeight="1" x14ac:dyDescent="0.3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63"/>
      <c r="AH396" s="53"/>
    </row>
    <row r="397" spans="1:34" ht="16.5" customHeight="1" x14ac:dyDescent="0.3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63"/>
      <c r="AH397" s="53"/>
    </row>
    <row r="398" spans="1:34" ht="16.5" customHeight="1" x14ac:dyDescent="0.3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63"/>
      <c r="AH398" s="53"/>
    </row>
    <row r="399" spans="1:34" ht="16.5" customHeight="1" x14ac:dyDescent="0.3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63"/>
      <c r="AH399" s="53"/>
    </row>
    <row r="400" spans="1:34" ht="16.5" customHeight="1" x14ac:dyDescent="0.3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63"/>
      <c r="AH400" s="53"/>
    </row>
    <row r="401" spans="1:34" ht="16.5" customHeight="1" x14ac:dyDescent="0.3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63"/>
      <c r="AH401" s="53"/>
    </row>
    <row r="402" spans="1:34" ht="16.5" customHeight="1" x14ac:dyDescent="0.3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63"/>
      <c r="AH402" s="53"/>
    </row>
    <row r="403" spans="1:34" ht="16.5" customHeight="1" x14ac:dyDescent="0.3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63"/>
      <c r="AH403" s="53"/>
    </row>
    <row r="404" spans="1:34" ht="16.5" customHeight="1" x14ac:dyDescent="0.3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63"/>
      <c r="AH404" s="53"/>
    </row>
    <row r="405" spans="1:34" ht="16.5" customHeight="1" x14ac:dyDescent="0.3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63"/>
      <c r="AH405" s="53"/>
    </row>
    <row r="406" spans="1:34" ht="16.5" customHeight="1" x14ac:dyDescent="0.3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63"/>
      <c r="AH406" s="53"/>
    </row>
    <row r="407" spans="1:34" ht="16.5" customHeight="1" x14ac:dyDescent="0.3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63"/>
      <c r="AH407" s="53"/>
    </row>
    <row r="408" spans="1:34" ht="16.5" customHeight="1" x14ac:dyDescent="0.3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63"/>
      <c r="AH408" s="53"/>
    </row>
    <row r="409" spans="1:34" ht="16.5" customHeight="1" x14ac:dyDescent="0.3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63"/>
      <c r="AH409" s="53"/>
    </row>
    <row r="410" spans="1:34" ht="16.5" customHeight="1" x14ac:dyDescent="0.3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63"/>
      <c r="AH410" s="53"/>
    </row>
    <row r="411" spans="1:34" ht="16.5" customHeight="1" x14ac:dyDescent="0.3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63"/>
      <c r="AH411" s="53"/>
    </row>
    <row r="412" spans="1:34" ht="16.5" customHeight="1" x14ac:dyDescent="0.3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63"/>
      <c r="AH412" s="53"/>
    </row>
    <row r="413" spans="1:34" ht="16.5" customHeight="1" x14ac:dyDescent="0.3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63"/>
      <c r="AH413" s="53"/>
    </row>
    <row r="414" spans="1:34" ht="16.5" customHeight="1" x14ac:dyDescent="0.3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63"/>
      <c r="AH414" s="53"/>
    </row>
    <row r="415" spans="1:34" ht="16.5" customHeight="1" x14ac:dyDescent="0.3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63"/>
      <c r="AH415" s="53"/>
    </row>
    <row r="416" spans="1:34" ht="16.5" customHeight="1" x14ac:dyDescent="0.3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63"/>
      <c r="AH416" s="53"/>
    </row>
    <row r="417" spans="1:34" ht="16.5" customHeight="1" x14ac:dyDescent="0.3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63"/>
      <c r="AH417" s="53"/>
    </row>
    <row r="418" spans="1:34" ht="16.5" customHeight="1" x14ac:dyDescent="0.3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63"/>
      <c r="AH418" s="53"/>
    </row>
    <row r="419" spans="1:34" ht="16.5" customHeight="1" x14ac:dyDescent="0.3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63"/>
      <c r="AH419" s="53"/>
    </row>
    <row r="420" spans="1:34" ht="16.5" customHeight="1" x14ac:dyDescent="0.3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63"/>
      <c r="AH420" s="53"/>
    </row>
    <row r="421" spans="1:34" ht="16.5" customHeight="1" x14ac:dyDescent="0.3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63"/>
      <c r="AH421" s="53"/>
    </row>
    <row r="422" spans="1:34" ht="16.5" customHeight="1" x14ac:dyDescent="0.3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63"/>
      <c r="AH422" s="53"/>
    </row>
    <row r="423" spans="1:34" ht="16.5" customHeight="1" x14ac:dyDescent="0.3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63"/>
      <c r="AH423" s="53"/>
    </row>
    <row r="424" spans="1:34" ht="16.5" customHeight="1" x14ac:dyDescent="0.3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63"/>
      <c r="AH424" s="53"/>
    </row>
    <row r="425" spans="1:34" ht="16.5" customHeight="1" x14ac:dyDescent="0.3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63"/>
      <c r="AH425" s="53"/>
    </row>
    <row r="426" spans="1:34" ht="16.5" customHeight="1" x14ac:dyDescent="0.3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63"/>
      <c r="AH426" s="53"/>
    </row>
    <row r="427" spans="1:34" ht="16.5" customHeight="1" x14ac:dyDescent="0.3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63"/>
      <c r="AH427" s="53"/>
    </row>
    <row r="428" spans="1:34" ht="16.5" customHeight="1" x14ac:dyDescent="0.3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63"/>
      <c r="AH428" s="53"/>
    </row>
    <row r="429" spans="1:34" ht="16.5" customHeight="1" x14ac:dyDescent="0.3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63"/>
      <c r="AH429" s="53"/>
    </row>
    <row r="430" spans="1:34" ht="16.5" customHeight="1" x14ac:dyDescent="0.3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63"/>
      <c r="AH430" s="53"/>
    </row>
    <row r="431" spans="1:34" ht="16.5" customHeight="1" x14ac:dyDescent="0.3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63"/>
      <c r="AH431" s="53"/>
    </row>
    <row r="432" spans="1:34" ht="16.5" customHeight="1" x14ac:dyDescent="0.3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63"/>
      <c r="AH432" s="53"/>
    </row>
    <row r="433" spans="1:34" ht="16.5" customHeight="1" x14ac:dyDescent="0.3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63"/>
      <c r="AH433" s="53"/>
    </row>
    <row r="434" spans="1:34" ht="16.5" customHeight="1" x14ac:dyDescent="0.3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63"/>
      <c r="AH434" s="53"/>
    </row>
    <row r="435" spans="1:34" ht="16.5" customHeight="1" x14ac:dyDescent="0.3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63"/>
      <c r="AH435" s="53"/>
    </row>
    <row r="436" spans="1:34" ht="16.5" customHeight="1" x14ac:dyDescent="0.3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63"/>
      <c r="AH436" s="53"/>
    </row>
    <row r="437" spans="1:34" ht="16.5" customHeight="1" x14ac:dyDescent="0.3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63"/>
      <c r="AH437" s="53"/>
    </row>
    <row r="438" spans="1:34" ht="16.5" customHeight="1" x14ac:dyDescent="0.3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63"/>
      <c r="AH438" s="53"/>
    </row>
    <row r="439" spans="1:34" ht="16.5" customHeight="1" x14ac:dyDescent="0.3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63"/>
      <c r="AH439" s="53"/>
    </row>
    <row r="440" spans="1:34" ht="16.5" customHeight="1" x14ac:dyDescent="0.3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63"/>
      <c r="AH440" s="53"/>
    </row>
    <row r="441" spans="1:34" ht="16.5" customHeight="1" x14ac:dyDescent="0.3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63"/>
      <c r="AH441" s="53"/>
    </row>
    <row r="442" spans="1:34" ht="16.5" customHeight="1" x14ac:dyDescent="0.3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63"/>
      <c r="AH442" s="53"/>
    </row>
    <row r="443" spans="1:34" ht="16.5" customHeight="1" x14ac:dyDescent="0.3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63"/>
      <c r="AH443" s="53"/>
    </row>
    <row r="444" spans="1:34" ht="16.5" customHeight="1" x14ac:dyDescent="0.3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63"/>
      <c r="AH444" s="53"/>
    </row>
    <row r="445" spans="1:34" ht="16.5" customHeight="1" x14ac:dyDescent="0.3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63"/>
      <c r="AH445" s="53"/>
    </row>
    <row r="446" spans="1:34" ht="16.5" customHeight="1" x14ac:dyDescent="0.3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63"/>
      <c r="AH446" s="53"/>
    </row>
    <row r="447" spans="1:34" ht="16.5" customHeight="1" x14ac:dyDescent="0.3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63"/>
      <c r="AH447" s="53"/>
    </row>
    <row r="448" spans="1:34" ht="16.5" customHeight="1" x14ac:dyDescent="0.3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63"/>
      <c r="AH448" s="53"/>
    </row>
    <row r="449" spans="1:34" ht="16.5" customHeight="1" x14ac:dyDescent="0.3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63"/>
      <c r="AH449" s="53"/>
    </row>
    <row r="450" spans="1:34" ht="16.5" customHeight="1" x14ac:dyDescent="0.3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63"/>
      <c r="AH450" s="53"/>
    </row>
    <row r="451" spans="1:34" ht="16.5" customHeight="1" x14ac:dyDescent="0.3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63"/>
      <c r="AH451" s="53"/>
    </row>
    <row r="452" spans="1:34" ht="16.5" customHeight="1" x14ac:dyDescent="0.3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63"/>
      <c r="AH452" s="53"/>
    </row>
    <row r="453" spans="1:34" ht="16.5" customHeight="1" x14ac:dyDescent="0.3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63"/>
      <c r="AH453" s="53"/>
    </row>
    <row r="454" spans="1:34" ht="16.5" customHeight="1" x14ac:dyDescent="0.3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63"/>
      <c r="AH454" s="53"/>
    </row>
    <row r="455" spans="1:34" ht="16.5" customHeight="1" x14ac:dyDescent="0.3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63"/>
      <c r="AH455" s="53"/>
    </row>
    <row r="456" spans="1:34" ht="16.5" customHeight="1" x14ac:dyDescent="0.3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63"/>
      <c r="AH456" s="53"/>
    </row>
    <row r="457" spans="1:34" ht="16.5" customHeight="1" x14ac:dyDescent="0.3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63"/>
      <c r="AH457" s="53"/>
    </row>
    <row r="458" spans="1:34" ht="16.5" customHeight="1" x14ac:dyDescent="0.3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63"/>
      <c r="AH458" s="53"/>
    </row>
    <row r="459" spans="1:34" ht="16.5" customHeight="1" x14ac:dyDescent="0.3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63"/>
      <c r="AH459" s="53"/>
    </row>
    <row r="460" spans="1:34" ht="16.5" customHeight="1" x14ac:dyDescent="0.3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63"/>
      <c r="AH460" s="53"/>
    </row>
    <row r="461" spans="1:34" ht="16.5" customHeight="1" x14ac:dyDescent="0.3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63"/>
      <c r="AH461" s="53"/>
    </row>
    <row r="462" spans="1:34" ht="16.5" customHeight="1" x14ac:dyDescent="0.3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63"/>
      <c r="AH462" s="53"/>
    </row>
    <row r="463" spans="1:34" ht="16.5" customHeight="1" x14ac:dyDescent="0.3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63"/>
      <c r="AH463" s="53"/>
    </row>
    <row r="464" spans="1:34" ht="16.5" customHeight="1" x14ac:dyDescent="0.3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63"/>
      <c r="AH464" s="53"/>
    </row>
    <row r="465" spans="1:34" ht="16.5" customHeight="1" x14ac:dyDescent="0.3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63"/>
      <c r="AH465" s="53"/>
    </row>
    <row r="466" spans="1:34" ht="16.5" customHeight="1" x14ac:dyDescent="0.3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63"/>
      <c r="AH466" s="53"/>
    </row>
    <row r="467" spans="1:34" ht="16.5" customHeight="1" x14ac:dyDescent="0.3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63"/>
      <c r="AH467" s="53"/>
    </row>
    <row r="468" spans="1:34" ht="16.5" customHeight="1" x14ac:dyDescent="0.3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63"/>
      <c r="AH468" s="53"/>
    </row>
    <row r="469" spans="1:34" ht="16.5" customHeight="1" x14ac:dyDescent="0.3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63"/>
      <c r="AH469" s="53"/>
    </row>
    <row r="470" spans="1:34" ht="16.5" customHeight="1" x14ac:dyDescent="0.3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63"/>
      <c r="AH470" s="53"/>
    </row>
    <row r="471" spans="1:34" ht="16.5" customHeight="1" x14ac:dyDescent="0.3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63"/>
      <c r="AH471" s="53"/>
    </row>
    <row r="472" spans="1:34" ht="16.5" customHeight="1" x14ac:dyDescent="0.3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63"/>
      <c r="AH472" s="53"/>
    </row>
    <row r="473" spans="1:34" ht="16.5" customHeight="1" x14ac:dyDescent="0.3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63"/>
      <c r="AH473" s="53"/>
    </row>
    <row r="474" spans="1:34" ht="16.5" customHeight="1" x14ac:dyDescent="0.3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63"/>
      <c r="AH474" s="53"/>
    </row>
    <row r="475" spans="1:34" ht="16.5" customHeight="1" x14ac:dyDescent="0.3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63"/>
      <c r="AH475" s="53"/>
    </row>
    <row r="476" spans="1:34" ht="16.5" customHeight="1" x14ac:dyDescent="0.3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63"/>
      <c r="AH476" s="53"/>
    </row>
    <row r="477" spans="1:34" ht="16.5" customHeight="1" x14ac:dyDescent="0.3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63"/>
      <c r="AH477" s="53"/>
    </row>
    <row r="478" spans="1:34" ht="16.5" customHeight="1" x14ac:dyDescent="0.3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63"/>
      <c r="AH478" s="53"/>
    </row>
    <row r="479" spans="1:34" ht="16.5" customHeight="1" x14ac:dyDescent="0.3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63"/>
      <c r="AH479" s="53"/>
    </row>
    <row r="480" spans="1:34" ht="16.5" customHeight="1" x14ac:dyDescent="0.3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63"/>
      <c r="AH480" s="53"/>
    </row>
    <row r="481" spans="1:34" ht="16.5" customHeight="1" x14ac:dyDescent="0.3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63"/>
      <c r="AH481" s="53"/>
    </row>
    <row r="482" spans="1:34" ht="16.5" customHeight="1" x14ac:dyDescent="0.3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63"/>
      <c r="AH482" s="53"/>
    </row>
    <row r="483" spans="1:34" ht="16.5" customHeight="1" x14ac:dyDescent="0.3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63"/>
      <c r="AH483" s="53"/>
    </row>
    <row r="484" spans="1:34" ht="16.5" customHeight="1" x14ac:dyDescent="0.3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63"/>
      <c r="AH484" s="53"/>
    </row>
    <row r="485" spans="1:34" ht="16.5" customHeight="1" x14ac:dyDescent="0.3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63"/>
      <c r="AH485" s="53"/>
    </row>
    <row r="486" spans="1:34" ht="16.5" customHeight="1" x14ac:dyDescent="0.3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63"/>
      <c r="AH486" s="53"/>
    </row>
    <row r="487" spans="1:34" ht="16.5" customHeight="1" x14ac:dyDescent="0.3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63"/>
      <c r="AH487" s="53"/>
    </row>
    <row r="488" spans="1:34" ht="16.5" customHeight="1" x14ac:dyDescent="0.3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63"/>
      <c r="AH488" s="53"/>
    </row>
    <row r="489" spans="1:34" ht="16.5" customHeight="1" x14ac:dyDescent="0.3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63"/>
      <c r="AH489" s="53"/>
    </row>
    <row r="490" spans="1:34" ht="16.5" customHeight="1" x14ac:dyDescent="0.3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63"/>
      <c r="AH490" s="53"/>
    </row>
    <row r="491" spans="1:34" ht="16.5" customHeight="1" x14ac:dyDescent="0.3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63"/>
      <c r="AH491" s="53"/>
    </row>
    <row r="492" spans="1:34" ht="16.5" customHeight="1" x14ac:dyDescent="0.3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63"/>
      <c r="AH492" s="53"/>
    </row>
    <row r="493" spans="1:34" ht="16.5" customHeight="1" x14ac:dyDescent="0.3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63"/>
      <c r="AH493" s="53"/>
    </row>
    <row r="494" spans="1:34" ht="16.5" customHeight="1" x14ac:dyDescent="0.3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63"/>
      <c r="AH494" s="53"/>
    </row>
    <row r="495" spans="1:34" ht="16.5" customHeight="1" x14ac:dyDescent="0.3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63"/>
      <c r="AH495" s="53"/>
    </row>
    <row r="496" spans="1:34" ht="16.5" customHeight="1" x14ac:dyDescent="0.3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63"/>
      <c r="AH496" s="53"/>
    </row>
    <row r="497" spans="1:34" ht="16.5" customHeight="1" x14ac:dyDescent="0.3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63"/>
      <c r="AH497" s="53"/>
    </row>
    <row r="498" spans="1:34" ht="16.5" customHeight="1" x14ac:dyDescent="0.3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63"/>
      <c r="AH498" s="53"/>
    </row>
    <row r="499" spans="1:34" ht="16.5" customHeight="1" x14ac:dyDescent="0.3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63"/>
      <c r="AH499" s="53"/>
    </row>
    <row r="500" spans="1:34" ht="16.5" customHeight="1" x14ac:dyDescent="0.3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63"/>
      <c r="AH500" s="53"/>
    </row>
    <row r="501" spans="1:34" ht="16.5" customHeight="1" x14ac:dyDescent="0.3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63"/>
      <c r="AH501" s="53"/>
    </row>
    <row r="502" spans="1:34" ht="16.5" customHeight="1" x14ac:dyDescent="0.3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63"/>
      <c r="AH502" s="53"/>
    </row>
    <row r="503" spans="1:34" ht="16.5" customHeight="1" x14ac:dyDescent="0.3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63"/>
      <c r="AH503" s="53"/>
    </row>
    <row r="504" spans="1:34" ht="16.5" customHeight="1" x14ac:dyDescent="0.3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63"/>
      <c r="AH504" s="53"/>
    </row>
    <row r="505" spans="1:34" ht="16.5" customHeight="1" x14ac:dyDescent="0.3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63"/>
      <c r="AH505" s="53"/>
    </row>
    <row r="506" spans="1:34" ht="16.5" customHeight="1" x14ac:dyDescent="0.3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63"/>
      <c r="AH506" s="53"/>
    </row>
    <row r="507" spans="1:34" ht="16.5" customHeight="1" x14ac:dyDescent="0.3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63"/>
      <c r="AH507" s="53"/>
    </row>
    <row r="508" spans="1:34" ht="16.5" customHeight="1" x14ac:dyDescent="0.3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63"/>
      <c r="AH508" s="53"/>
    </row>
    <row r="509" spans="1:34" ht="16.5" customHeight="1" x14ac:dyDescent="0.3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63"/>
      <c r="AH509" s="53"/>
    </row>
    <row r="510" spans="1:34" ht="16.5" customHeight="1" x14ac:dyDescent="0.3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63"/>
      <c r="AH510" s="53"/>
    </row>
    <row r="511" spans="1:34" ht="16.5" customHeight="1" x14ac:dyDescent="0.3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63"/>
      <c r="AH511" s="53"/>
    </row>
    <row r="512" spans="1:34" ht="16.5" customHeight="1" x14ac:dyDescent="0.3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63"/>
      <c r="AH512" s="53"/>
    </row>
    <row r="513" spans="1:34" ht="16.5" customHeight="1" x14ac:dyDescent="0.3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63"/>
      <c r="AH513" s="53"/>
    </row>
    <row r="514" spans="1:34" ht="16.5" customHeight="1" x14ac:dyDescent="0.3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63"/>
      <c r="AH514" s="53"/>
    </row>
    <row r="515" spans="1:34" ht="16.5" customHeight="1" x14ac:dyDescent="0.3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63"/>
      <c r="AH515" s="53"/>
    </row>
    <row r="516" spans="1:34" ht="16.5" customHeight="1" x14ac:dyDescent="0.3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63"/>
      <c r="AH516" s="53"/>
    </row>
    <row r="517" spans="1:34" ht="16.5" customHeight="1" x14ac:dyDescent="0.3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63"/>
      <c r="AH517" s="53"/>
    </row>
    <row r="518" spans="1:34" ht="16.5" customHeight="1" x14ac:dyDescent="0.3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63"/>
      <c r="AH518" s="53"/>
    </row>
    <row r="519" spans="1:34" ht="16.5" customHeight="1" x14ac:dyDescent="0.3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63"/>
      <c r="AH519" s="53"/>
    </row>
    <row r="520" spans="1:34" ht="16.5" customHeight="1" x14ac:dyDescent="0.3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63"/>
      <c r="AH520" s="53"/>
    </row>
    <row r="521" spans="1:34" ht="16.5" customHeight="1" x14ac:dyDescent="0.3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63"/>
      <c r="AH521" s="53"/>
    </row>
    <row r="522" spans="1:34" ht="16.5" customHeight="1" x14ac:dyDescent="0.3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63"/>
      <c r="AH522" s="53"/>
    </row>
    <row r="523" spans="1:34" ht="16.5" customHeight="1" x14ac:dyDescent="0.3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63"/>
      <c r="AH523" s="53"/>
    </row>
    <row r="524" spans="1:34" ht="16.5" customHeight="1" x14ac:dyDescent="0.3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63"/>
      <c r="AH524" s="53"/>
    </row>
    <row r="525" spans="1:34" ht="16.5" customHeight="1" x14ac:dyDescent="0.3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63"/>
      <c r="AH525" s="53"/>
    </row>
    <row r="526" spans="1:34" ht="16.5" customHeight="1" x14ac:dyDescent="0.3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63"/>
      <c r="AH526" s="53"/>
    </row>
    <row r="527" spans="1:34" ht="16.5" customHeight="1" x14ac:dyDescent="0.3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63"/>
      <c r="AH527" s="53"/>
    </row>
    <row r="528" spans="1:34" ht="16.5" customHeight="1" x14ac:dyDescent="0.3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63"/>
      <c r="AH528" s="53"/>
    </row>
    <row r="529" spans="1:34" ht="16.5" customHeight="1" x14ac:dyDescent="0.3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63"/>
      <c r="AH529" s="53"/>
    </row>
    <row r="530" spans="1:34" ht="16.5" customHeight="1" x14ac:dyDescent="0.3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63"/>
      <c r="AH530" s="53"/>
    </row>
    <row r="531" spans="1:34" ht="16.5" customHeight="1" x14ac:dyDescent="0.3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63"/>
      <c r="AH531" s="53"/>
    </row>
    <row r="532" spans="1:34" ht="16.5" customHeight="1" x14ac:dyDescent="0.3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63"/>
      <c r="AH532" s="53"/>
    </row>
    <row r="533" spans="1:34" ht="16.5" customHeight="1" x14ac:dyDescent="0.3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63"/>
      <c r="AH533" s="53"/>
    </row>
    <row r="534" spans="1:34" ht="16.5" customHeight="1" x14ac:dyDescent="0.3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63"/>
      <c r="AH534" s="53"/>
    </row>
    <row r="535" spans="1:34" ht="16.5" customHeight="1" x14ac:dyDescent="0.3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63"/>
      <c r="AH535" s="53"/>
    </row>
    <row r="536" spans="1:34" ht="16.5" customHeight="1" x14ac:dyDescent="0.3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63"/>
      <c r="AH536" s="53"/>
    </row>
    <row r="537" spans="1:34" ht="16.5" customHeight="1" x14ac:dyDescent="0.3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63"/>
      <c r="AH537" s="53"/>
    </row>
    <row r="538" spans="1:34" ht="16.5" customHeight="1" x14ac:dyDescent="0.3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63"/>
      <c r="AH538" s="53"/>
    </row>
    <row r="539" spans="1:34" ht="16.5" customHeight="1" x14ac:dyDescent="0.3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63"/>
      <c r="AH539" s="53"/>
    </row>
    <row r="540" spans="1:34" ht="16.5" customHeight="1" x14ac:dyDescent="0.3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63"/>
      <c r="AH540" s="53"/>
    </row>
    <row r="541" spans="1:34" ht="16.5" customHeight="1" x14ac:dyDescent="0.3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63"/>
      <c r="AH541" s="53"/>
    </row>
    <row r="542" spans="1:34" ht="16.5" customHeight="1" x14ac:dyDescent="0.3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63"/>
      <c r="AH542" s="53"/>
    </row>
    <row r="543" spans="1:34" ht="16.5" customHeight="1" x14ac:dyDescent="0.3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63"/>
      <c r="AH543" s="53"/>
    </row>
    <row r="544" spans="1:34" ht="16.5" customHeight="1" x14ac:dyDescent="0.3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63"/>
      <c r="AH544" s="53"/>
    </row>
    <row r="545" spans="1:34" ht="16.5" customHeight="1" x14ac:dyDescent="0.3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63"/>
      <c r="AH545" s="53"/>
    </row>
    <row r="546" spans="1:34" ht="16.5" customHeight="1" x14ac:dyDescent="0.3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63"/>
      <c r="AH546" s="53"/>
    </row>
    <row r="547" spans="1:34" ht="16.5" customHeight="1" x14ac:dyDescent="0.3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63"/>
      <c r="AH547" s="53"/>
    </row>
    <row r="548" spans="1:34" ht="16.5" customHeight="1" x14ac:dyDescent="0.3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63"/>
      <c r="AH548" s="53"/>
    </row>
    <row r="549" spans="1:34" ht="16.5" customHeight="1" x14ac:dyDescent="0.3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63"/>
      <c r="AH549" s="53"/>
    </row>
    <row r="550" spans="1:34" ht="16.5" customHeight="1" x14ac:dyDescent="0.3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63"/>
      <c r="AH550" s="53"/>
    </row>
    <row r="551" spans="1:34" ht="16.5" customHeight="1" x14ac:dyDescent="0.3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63"/>
      <c r="AH551" s="53"/>
    </row>
    <row r="552" spans="1:34" ht="16.5" customHeight="1" x14ac:dyDescent="0.3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63"/>
      <c r="AH552" s="53"/>
    </row>
    <row r="553" spans="1:34" ht="16.5" customHeight="1" x14ac:dyDescent="0.3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63"/>
      <c r="AH553" s="53"/>
    </row>
    <row r="554" spans="1:34" ht="16.5" customHeight="1" x14ac:dyDescent="0.3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63"/>
      <c r="AH554" s="53"/>
    </row>
    <row r="555" spans="1:34" ht="16.5" customHeight="1" x14ac:dyDescent="0.3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63"/>
      <c r="AH555" s="53"/>
    </row>
    <row r="556" spans="1:34" ht="16.5" customHeight="1" x14ac:dyDescent="0.3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63"/>
      <c r="AH556" s="53"/>
    </row>
    <row r="557" spans="1:34" ht="16.5" customHeight="1" x14ac:dyDescent="0.3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63"/>
      <c r="AH557" s="53"/>
    </row>
    <row r="558" spans="1:34" ht="16.5" customHeight="1" x14ac:dyDescent="0.3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63"/>
      <c r="AH558" s="53"/>
    </row>
    <row r="559" spans="1:34" ht="16.5" customHeight="1" x14ac:dyDescent="0.3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63"/>
      <c r="AH559" s="53"/>
    </row>
    <row r="560" spans="1:34" ht="16.5" customHeight="1" x14ac:dyDescent="0.3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63"/>
      <c r="AH560" s="53"/>
    </row>
    <row r="561" spans="1:34" ht="16.5" customHeight="1" x14ac:dyDescent="0.3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63"/>
      <c r="AH561" s="53"/>
    </row>
    <row r="562" spans="1:34" ht="16.5" customHeight="1" x14ac:dyDescent="0.3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63"/>
      <c r="AH562" s="53"/>
    </row>
    <row r="563" spans="1:34" ht="16.5" customHeight="1" x14ac:dyDescent="0.3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63"/>
      <c r="AH563" s="53"/>
    </row>
    <row r="564" spans="1:34" ht="16.5" customHeight="1" x14ac:dyDescent="0.3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63"/>
      <c r="AH564" s="53"/>
    </row>
    <row r="565" spans="1:34" ht="16.5" customHeight="1" x14ac:dyDescent="0.3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63"/>
      <c r="AH565" s="53"/>
    </row>
    <row r="566" spans="1:34" ht="16.5" customHeight="1" x14ac:dyDescent="0.3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63"/>
      <c r="AH566" s="53"/>
    </row>
    <row r="567" spans="1:34" ht="16.5" customHeight="1" x14ac:dyDescent="0.3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63"/>
      <c r="AH567" s="53"/>
    </row>
    <row r="568" spans="1:34" ht="16.5" customHeight="1" x14ac:dyDescent="0.3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63"/>
      <c r="AH568" s="53"/>
    </row>
    <row r="569" spans="1:34" ht="16.5" customHeight="1" x14ac:dyDescent="0.3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63"/>
      <c r="AH569" s="53"/>
    </row>
    <row r="570" spans="1:34" ht="16.5" customHeight="1" x14ac:dyDescent="0.3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63"/>
      <c r="AH570" s="53"/>
    </row>
    <row r="571" spans="1:34" ht="16.5" customHeight="1" x14ac:dyDescent="0.3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63"/>
      <c r="AH571" s="53"/>
    </row>
    <row r="572" spans="1:34" ht="16.5" customHeight="1" x14ac:dyDescent="0.3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63"/>
      <c r="AH572" s="53"/>
    </row>
    <row r="573" spans="1:34" ht="16.5" customHeight="1" x14ac:dyDescent="0.3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63"/>
      <c r="AH573" s="53"/>
    </row>
    <row r="574" spans="1:34" ht="16.5" customHeight="1" x14ac:dyDescent="0.3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63"/>
      <c r="AH574" s="53"/>
    </row>
    <row r="575" spans="1:34" ht="16.5" customHeight="1" x14ac:dyDescent="0.3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63"/>
      <c r="AH575" s="53"/>
    </row>
    <row r="576" spans="1:34" ht="16.5" customHeight="1" x14ac:dyDescent="0.3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63"/>
      <c r="AH576" s="53"/>
    </row>
    <row r="577" spans="1:34" ht="16.5" customHeight="1" x14ac:dyDescent="0.3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63"/>
      <c r="AH577" s="53"/>
    </row>
    <row r="578" spans="1:34" ht="16.5" customHeight="1" x14ac:dyDescent="0.3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63"/>
      <c r="AH578" s="53"/>
    </row>
    <row r="579" spans="1:34" ht="16.5" customHeight="1" x14ac:dyDescent="0.3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63"/>
      <c r="AH579" s="53"/>
    </row>
    <row r="580" spans="1:34" ht="16.5" customHeight="1" x14ac:dyDescent="0.3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63"/>
      <c r="AH580" s="53"/>
    </row>
    <row r="581" spans="1:34" ht="16.5" customHeight="1" x14ac:dyDescent="0.3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63"/>
      <c r="AH581" s="53"/>
    </row>
    <row r="582" spans="1:34" ht="16.5" customHeight="1" x14ac:dyDescent="0.3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63"/>
      <c r="AH582" s="53"/>
    </row>
    <row r="583" spans="1:34" ht="16.5" customHeight="1" x14ac:dyDescent="0.3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63"/>
      <c r="AH583" s="53"/>
    </row>
    <row r="584" spans="1:34" ht="16.5" customHeight="1" x14ac:dyDescent="0.3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63"/>
      <c r="AH584" s="53"/>
    </row>
    <row r="585" spans="1:34" ht="16.5" customHeight="1" x14ac:dyDescent="0.3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63"/>
      <c r="AH585" s="53"/>
    </row>
    <row r="586" spans="1:34" ht="16.5" customHeight="1" x14ac:dyDescent="0.3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63"/>
      <c r="AH586" s="53"/>
    </row>
    <row r="587" spans="1:34" ht="16.5" customHeight="1" x14ac:dyDescent="0.3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63"/>
      <c r="AH587" s="53"/>
    </row>
    <row r="588" spans="1:34" ht="16.5" customHeight="1" x14ac:dyDescent="0.3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63"/>
      <c r="AH588" s="53"/>
    </row>
    <row r="589" spans="1:34" ht="16.5" customHeight="1" x14ac:dyDescent="0.3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63"/>
      <c r="AH589" s="53"/>
    </row>
    <row r="590" spans="1:34" ht="16.5" customHeight="1" x14ac:dyDescent="0.3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63"/>
      <c r="AH590" s="53"/>
    </row>
    <row r="591" spans="1:34" ht="16.5" customHeight="1" x14ac:dyDescent="0.3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63"/>
      <c r="AH591" s="53"/>
    </row>
    <row r="592" spans="1:34" ht="16.5" customHeight="1" x14ac:dyDescent="0.3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63"/>
      <c r="AH592" s="53"/>
    </row>
    <row r="593" spans="1:34" ht="16.5" customHeight="1" x14ac:dyDescent="0.3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63"/>
      <c r="AH593" s="53"/>
    </row>
    <row r="594" spans="1:34" ht="16.5" customHeight="1" x14ac:dyDescent="0.3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63"/>
      <c r="AH594" s="53"/>
    </row>
    <row r="595" spans="1:34" ht="16.5" customHeight="1" x14ac:dyDescent="0.3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63"/>
      <c r="AH595" s="53"/>
    </row>
    <row r="596" spans="1:34" ht="16.5" customHeight="1" x14ac:dyDescent="0.3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63"/>
      <c r="AH596" s="53"/>
    </row>
    <row r="597" spans="1:34" ht="16.5" customHeight="1" x14ac:dyDescent="0.3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63"/>
      <c r="AH597" s="53"/>
    </row>
    <row r="598" spans="1:34" ht="16.5" customHeight="1" x14ac:dyDescent="0.3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63"/>
      <c r="AH598" s="53"/>
    </row>
    <row r="599" spans="1:34" ht="16.5" customHeight="1" x14ac:dyDescent="0.3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63"/>
      <c r="AH599" s="53"/>
    </row>
    <row r="600" spans="1:34" ht="16.5" customHeight="1" x14ac:dyDescent="0.3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63"/>
      <c r="AH600" s="53"/>
    </row>
    <row r="601" spans="1:34" ht="16.5" customHeight="1" x14ac:dyDescent="0.3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63"/>
      <c r="AH601" s="53"/>
    </row>
    <row r="602" spans="1:34" ht="16.5" customHeight="1" x14ac:dyDescent="0.3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63"/>
      <c r="AH602" s="53"/>
    </row>
    <row r="603" spans="1:34" ht="16.5" customHeight="1" x14ac:dyDescent="0.3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63"/>
      <c r="AH603" s="53"/>
    </row>
    <row r="604" spans="1:34" ht="16.5" customHeight="1" x14ac:dyDescent="0.3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63"/>
      <c r="AH604" s="53"/>
    </row>
    <row r="605" spans="1:34" ht="16.5" customHeight="1" x14ac:dyDescent="0.3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63"/>
      <c r="AH605" s="53"/>
    </row>
    <row r="606" spans="1:34" ht="16.5" customHeight="1" x14ac:dyDescent="0.3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63"/>
      <c r="AH606" s="53"/>
    </row>
    <row r="607" spans="1:34" ht="16.5" customHeight="1" x14ac:dyDescent="0.3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63"/>
      <c r="AH607" s="53"/>
    </row>
    <row r="608" spans="1:34" ht="16.5" customHeight="1" x14ac:dyDescent="0.3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63"/>
      <c r="AH608" s="53"/>
    </row>
    <row r="609" spans="1:34" ht="16.5" customHeight="1" x14ac:dyDescent="0.3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63"/>
      <c r="AH609" s="53"/>
    </row>
    <row r="610" spans="1:34" ht="16.5" customHeight="1" x14ac:dyDescent="0.3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63"/>
      <c r="AH610" s="53"/>
    </row>
    <row r="611" spans="1:34" ht="16.5" customHeight="1" x14ac:dyDescent="0.3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63"/>
      <c r="AH611" s="53"/>
    </row>
    <row r="612" spans="1:34" ht="16.5" customHeight="1" x14ac:dyDescent="0.3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63"/>
      <c r="AH612" s="53"/>
    </row>
    <row r="613" spans="1:34" ht="16.5" customHeight="1" x14ac:dyDescent="0.3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63"/>
      <c r="AH613" s="53"/>
    </row>
    <row r="614" spans="1:34" ht="16.5" customHeight="1" x14ac:dyDescent="0.3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63"/>
      <c r="AH614" s="53"/>
    </row>
    <row r="615" spans="1:34" ht="16.5" customHeight="1" x14ac:dyDescent="0.3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63"/>
      <c r="AH615" s="53"/>
    </row>
    <row r="616" spans="1:34" ht="16.5" customHeight="1" x14ac:dyDescent="0.3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63"/>
      <c r="AH616" s="53"/>
    </row>
    <row r="617" spans="1:34" ht="16.5" customHeight="1" x14ac:dyDescent="0.3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63"/>
      <c r="AH617" s="53"/>
    </row>
    <row r="618" spans="1:34" ht="16.5" customHeight="1" x14ac:dyDescent="0.3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63"/>
      <c r="AH618" s="53"/>
    </row>
    <row r="619" spans="1:34" ht="16.5" customHeight="1" x14ac:dyDescent="0.3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63"/>
      <c r="AH619" s="53"/>
    </row>
    <row r="620" spans="1:34" ht="16.5" customHeight="1" x14ac:dyDescent="0.3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63"/>
      <c r="AH620" s="53"/>
    </row>
    <row r="621" spans="1:34" ht="16.5" customHeight="1" x14ac:dyDescent="0.3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63"/>
      <c r="AH621" s="53"/>
    </row>
    <row r="622" spans="1:34" ht="16.5" customHeight="1" x14ac:dyDescent="0.3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63"/>
      <c r="AH622" s="53"/>
    </row>
    <row r="623" spans="1:34" ht="16.5" customHeight="1" x14ac:dyDescent="0.3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63"/>
      <c r="AH623" s="53"/>
    </row>
    <row r="624" spans="1:34" ht="16.5" customHeight="1" x14ac:dyDescent="0.3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63"/>
      <c r="AH624" s="53"/>
    </row>
    <row r="625" spans="1:34" ht="16.5" customHeight="1" x14ac:dyDescent="0.3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63"/>
      <c r="AH625" s="53"/>
    </row>
    <row r="626" spans="1:34" ht="16.5" customHeight="1" x14ac:dyDescent="0.3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63"/>
      <c r="AH626" s="53"/>
    </row>
    <row r="627" spans="1:34" ht="16.5" customHeight="1" x14ac:dyDescent="0.3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63"/>
      <c r="AH627" s="53"/>
    </row>
    <row r="628" spans="1:34" ht="16.5" customHeight="1" x14ac:dyDescent="0.3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63"/>
      <c r="AH628" s="53"/>
    </row>
    <row r="629" spans="1:34" ht="16.5" customHeight="1" x14ac:dyDescent="0.3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63"/>
      <c r="AH629" s="53"/>
    </row>
    <row r="630" spans="1:34" ht="16.5" customHeight="1" x14ac:dyDescent="0.3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63"/>
      <c r="AH630" s="53"/>
    </row>
    <row r="631" spans="1:34" ht="16.5" customHeight="1" x14ac:dyDescent="0.3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63"/>
      <c r="AH631" s="53"/>
    </row>
    <row r="632" spans="1:34" ht="16.5" customHeight="1" x14ac:dyDescent="0.3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63"/>
      <c r="AH632" s="53"/>
    </row>
    <row r="633" spans="1:34" ht="16.5" customHeight="1" x14ac:dyDescent="0.3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63"/>
      <c r="AH633" s="53"/>
    </row>
    <row r="634" spans="1:34" ht="16.5" customHeight="1" x14ac:dyDescent="0.3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63"/>
      <c r="AH634" s="53"/>
    </row>
    <row r="635" spans="1:34" ht="16.5" customHeight="1" x14ac:dyDescent="0.3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63"/>
      <c r="AH635" s="53"/>
    </row>
    <row r="636" spans="1:34" ht="16.5" customHeight="1" x14ac:dyDescent="0.3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63"/>
      <c r="AH636" s="53"/>
    </row>
    <row r="637" spans="1:34" ht="16.5" customHeight="1" x14ac:dyDescent="0.3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63"/>
      <c r="AH637" s="53"/>
    </row>
    <row r="638" spans="1:34" ht="16.5" customHeight="1" x14ac:dyDescent="0.3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63"/>
      <c r="AH638" s="53"/>
    </row>
    <row r="639" spans="1:34" ht="16.5" customHeight="1" x14ac:dyDescent="0.3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63"/>
      <c r="AH639" s="53"/>
    </row>
    <row r="640" spans="1:34" ht="16.5" customHeight="1" x14ac:dyDescent="0.3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63"/>
      <c r="AH640" s="53"/>
    </row>
    <row r="641" spans="1:34" ht="16.5" customHeight="1" x14ac:dyDescent="0.3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63"/>
      <c r="AH641" s="53"/>
    </row>
    <row r="642" spans="1:34" ht="16.5" customHeight="1" x14ac:dyDescent="0.3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63"/>
      <c r="AH642" s="53"/>
    </row>
    <row r="643" spans="1:34" ht="16.5" customHeight="1" x14ac:dyDescent="0.3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63"/>
      <c r="AH643" s="53"/>
    </row>
    <row r="644" spans="1:34" ht="16.5" customHeight="1" x14ac:dyDescent="0.3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63"/>
      <c r="AH644" s="53"/>
    </row>
    <row r="645" spans="1:34" ht="16.5" customHeight="1" x14ac:dyDescent="0.3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63"/>
      <c r="AH645" s="53"/>
    </row>
    <row r="646" spans="1:34" ht="16.5" customHeight="1" x14ac:dyDescent="0.3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63"/>
      <c r="AH646" s="53"/>
    </row>
    <row r="647" spans="1:34" ht="16.5" customHeight="1" x14ac:dyDescent="0.3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63"/>
      <c r="AH647" s="53"/>
    </row>
    <row r="648" spans="1:34" ht="16.5" customHeight="1" x14ac:dyDescent="0.3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63"/>
      <c r="AH648" s="53"/>
    </row>
    <row r="649" spans="1:34" ht="16.5" customHeight="1" x14ac:dyDescent="0.3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63"/>
      <c r="AH649" s="53"/>
    </row>
    <row r="650" spans="1:34" ht="16.5" customHeight="1" x14ac:dyDescent="0.3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63"/>
      <c r="AH650" s="53"/>
    </row>
    <row r="651" spans="1:34" ht="16.5" customHeight="1" x14ac:dyDescent="0.3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63"/>
      <c r="AH651" s="53"/>
    </row>
    <row r="652" spans="1:34" ht="16.5" customHeight="1" x14ac:dyDescent="0.3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63"/>
      <c r="AH652" s="53"/>
    </row>
    <row r="653" spans="1:34" ht="16.5" customHeight="1" x14ac:dyDescent="0.3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63"/>
      <c r="AH653" s="53"/>
    </row>
    <row r="654" spans="1:34" ht="16.5" customHeight="1" x14ac:dyDescent="0.3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63"/>
      <c r="AH654" s="53"/>
    </row>
    <row r="655" spans="1:34" ht="16.5" customHeight="1" x14ac:dyDescent="0.3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63"/>
      <c r="AH655" s="53"/>
    </row>
    <row r="656" spans="1:34" ht="16.5" customHeight="1" x14ac:dyDescent="0.3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63"/>
      <c r="AH656" s="53"/>
    </row>
    <row r="657" spans="1:34" ht="16.5" customHeight="1" x14ac:dyDescent="0.3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63"/>
      <c r="AH657" s="53"/>
    </row>
    <row r="658" spans="1:34" ht="16.5" customHeight="1" x14ac:dyDescent="0.3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63"/>
      <c r="AH658" s="53"/>
    </row>
    <row r="659" spans="1:34" ht="16.5" customHeight="1" x14ac:dyDescent="0.3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63"/>
      <c r="AH659" s="53"/>
    </row>
    <row r="660" spans="1:34" ht="16.5" customHeight="1" x14ac:dyDescent="0.3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63"/>
      <c r="AH660" s="53"/>
    </row>
    <row r="661" spans="1:34" ht="16.5" customHeight="1" x14ac:dyDescent="0.3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63"/>
      <c r="AH661" s="53"/>
    </row>
    <row r="662" spans="1:34" ht="16.5" customHeight="1" x14ac:dyDescent="0.3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63"/>
      <c r="AH662" s="53"/>
    </row>
    <row r="663" spans="1:34" ht="16.5" customHeight="1" x14ac:dyDescent="0.3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63"/>
      <c r="AH663" s="53"/>
    </row>
    <row r="664" spans="1:34" ht="16.5" customHeight="1" x14ac:dyDescent="0.3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63"/>
      <c r="AH664" s="53"/>
    </row>
    <row r="665" spans="1:34" ht="16.5" customHeight="1" x14ac:dyDescent="0.3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63"/>
      <c r="AH665" s="53"/>
    </row>
    <row r="666" spans="1:34" ht="16.5" customHeight="1" x14ac:dyDescent="0.3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63"/>
      <c r="AH666" s="53"/>
    </row>
    <row r="667" spans="1:34" ht="16.5" customHeight="1" x14ac:dyDescent="0.3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63"/>
      <c r="AH667" s="53"/>
    </row>
    <row r="668" spans="1:34" ht="16.5" customHeight="1" x14ac:dyDescent="0.3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63"/>
      <c r="AH668" s="53"/>
    </row>
    <row r="669" spans="1:34" ht="16.5" customHeight="1" x14ac:dyDescent="0.3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63"/>
      <c r="AH669" s="53"/>
    </row>
    <row r="670" spans="1:34" ht="16.5" customHeight="1" x14ac:dyDescent="0.3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63"/>
      <c r="AH670" s="53"/>
    </row>
    <row r="671" spans="1:34" ht="16.5" customHeight="1" x14ac:dyDescent="0.3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63"/>
      <c r="AH671" s="53"/>
    </row>
    <row r="672" spans="1:34" ht="16.5" customHeight="1" x14ac:dyDescent="0.3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63"/>
      <c r="AH672" s="53"/>
    </row>
    <row r="673" spans="1:34" ht="16.5" customHeight="1" x14ac:dyDescent="0.3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63"/>
      <c r="AH673" s="53"/>
    </row>
    <row r="674" spans="1:34" ht="16.5" customHeight="1" x14ac:dyDescent="0.3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63"/>
      <c r="AH674" s="53"/>
    </row>
    <row r="675" spans="1:34" ht="16.5" customHeight="1" x14ac:dyDescent="0.3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63"/>
      <c r="AH675" s="53"/>
    </row>
    <row r="676" spans="1:34" ht="16.5" customHeight="1" x14ac:dyDescent="0.3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63"/>
      <c r="AH676" s="53"/>
    </row>
    <row r="677" spans="1:34" ht="16.5" customHeight="1" x14ac:dyDescent="0.3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63"/>
      <c r="AH677" s="53"/>
    </row>
    <row r="678" spans="1:34" ht="16.5" customHeight="1" x14ac:dyDescent="0.3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63"/>
      <c r="AH678" s="53"/>
    </row>
    <row r="679" spans="1:34" ht="16.5" customHeight="1" x14ac:dyDescent="0.3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63"/>
      <c r="AH679" s="53"/>
    </row>
    <row r="680" spans="1:34" ht="16.5" customHeight="1" x14ac:dyDescent="0.3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63"/>
      <c r="AH680" s="53"/>
    </row>
    <row r="681" spans="1:34" ht="16.5" customHeight="1" x14ac:dyDescent="0.3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63"/>
      <c r="AH681" s="53"/>
    </row>
    <row r="682" spans="1:34" ht="16.5" customHeight="1" x14ac:dyDescent="0.3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63"/>
      <c r="AH682" s="53"/>
    </row>
    <row r="683" spans="1:34" ht="16.5" customHeight="1" x14ac:dyDescent="0.3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63"/>
      <c r="AH683" s="53"/>
    </row>
    <row r="684" spans="1:34" ht="16.5" customHeight="1" x14ac:dyDescent="0.3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63"/>
      <c r="AH684" s="53"/>
    </row>
    <row r="685" spans="1:34" ht="16.5" customHeight="1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63"/>
      <c r="AH685" s="53"/>
    </row>
    <row r="686" spans="1:34" ht="16.5" customHeight="1" x14ac:dyDescent="0.3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63"/>
      <c r="AH686" s="53"/>
    </row>
    <row r="687" spans="1:34" ht="16.5" customHeight="1" x14ac:dyDescent="0.3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63"/>
      <c r="AH687" s="53"/>
    </row>
    <row r="688" spans="1:34" ht="16.5" customHeight="1" x14ac:dyDescent="0.3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63"/>
      <c r="AH688" s="53"/>
    </row>
    <row r="689" spans="1:34" ht="16.5" customHeight="1" x14ac:dyDescent="0.3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63"/>
      <c r="AH689" s="53"/>
    </row>
    <row r="690" spans="1:34" ht="16.5" customHeight="1" x14ac:dyDescent="0.3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63"/>
      <c r="AH690" s="53"/>
    </row>
    <row r="691" spans="1:34" ht="16.5" customHeight="1" x14ac:dyDescent="0.3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63"/>
      <c r="AH691" s="53"/>
    </row>
    <row r="692" spans="1:34" ht="16.5" customHeight="1" x14ac:dyDescent="0.3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63"/>
      <c r="AH692" s="53"/>
    </row>
    <row r="693" spans="1:34" ht="16.5" customHeight="1" x14ac:dyDescent="0.3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63"/>
      <c r="AH693" s="53"/>
    </row>
    <row r="694" spans="1:34" ht="16.5" customHeight="1" x14ac:dyDescent="0.3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63"/>
      <c r="AH694" s="53"/>
    </row>
    <row r="695" spans="1:34" ht="16.5" customHeight="1" x14ac:dyDescent="0.3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63"/>
      <c r="AH695" s="53"/>
    </row>
    <row r="696" spans="1:34" ht="16.5" customHeight="1" x14ac:dyDescent="0.3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63"/>
      <c r="AH696" s="53"/>
    </row>
    <row r="697" spans="1:34" ht="16.5" customHeight="1" x14ac:dyDescent="0.3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63"/>
      <c r="AH697" s="53"/>
    </row>
    <row r="698" spans="1:34" ht="16.5" customHeight="1" x14ac:dyDescent="0.3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63"/>
      <c r="AH698" s="53"/>
    </row>
    <row r="699" spans="1:34" ht="16.5" customHeight="1" x14ac:dyDescent="0.3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63"/>
      <c r="AH699" s="53"/>
    </row>
    <row r="700" spans="1:34" ht="16.5" customHeight="1" x14ac:dyDescent="0.3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63"/>
      <c r="AH700" s="53"/>
    </row>
    <row r="701" spans="1:34" ht="16.5" customHeight="1" x14ac:dyDescent="0.3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63"/>
      <c r="AH701" s="53"/>
    </row>
    <row r="702" spans="1:34" ht="16.5" customHeight="1" x14ac:dyDescent="0.3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63"/>
      <c r="AH702" s="53"/>
    </row>
    <row r="703" spans="1:34" ht="16.5" customHeight="1" x14ac:dyDescent="0.3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63"/>
      <c r="AH703" s="53"/>
    </row>
    <row r="704" spans="1:34" ht="16.5" customHeight="1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63"/>
      <c r="AH704" s="53"/>
    </row>
    <row r="705" spans="1:34" ht="16.5" customHeight="1" x14ac:dyDescent="0.3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63"/>
      <c r="AH705" s="53"/>
    </row>
    <row r="706" spans="1:34" ht="16.5" customHeight="1" x14ac:dyDescent="0.3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63"/>
      <c r="AH706" s="53"/>
    </row>
    <row r="707" spans="1:34" ht="16.5" customHeight="1" x14ac:dyDescent="0.3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63"/>
      <c r="AH707" s="53"/>
    </row>
    <row r="708" spans="1:34" ht="16.5" customHeight="1" x14ac:dyDescent="0.3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63"/>
      <c r="AH708" s="53"/>
    </row>
    <row r="709" spans="1:34" ht="16.5" customHeight="1" x14ac:dyDescent="0.3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63"/>
      <c r="AH709" s="53"/>
    </row>
    <row r="710" spans="1:34" ht="16.5" customHeight="1" x14ac:dyDescent="0.3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63"/>
      <c r="AH710" s="53"/>
    </row>
    <row r="711" spans="1:34" ht="16.5" customHeight="1" x14ac:dyDescent="0.3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63"/>
      <c r="AH711" s="53"/>
    </row>
    <row r="712" spans="1:34" ht="16.5" customHeight="1" x14ac:dyDescent="0.3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63"/>
      <c r="AH712" s="53"/>
    </row>
    <row r="713" spans="1:34" ht="16.5" customHeight="1" x14ac:dyDescent="0.3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63"/>
      <c r="AH713" s="53"/>
    </row>
    <row r="714" spans="1:34" ht="16.5" customHeight="1" x14ac:dyDescent="0.3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63"/>
      <c r="AH714" s="53"/>
    </row>
    <row r="715" spans="1:34" ht="16.5" customHeight="1" x14ac:dyDescent="0.3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63"/>
      <c r="AH715" s="53"/>
    </row>
    <row r="716" spans="1:34" ht="16.5" customHeight="1" x14ac:dyDescent="0.3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63"/>
      <c r="AH716" s="53"/>
    </row>
    <row r="717" spans="1:34" ht="16.5" customHeight="1" x14ac:dyDescent="0.3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63"/>
      <c r="AH717" s="53"/>
    </row>
    <row r="718" spans="1:34" ht="16.5" customHeight="1" x14ac:dyDescent="0.3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63"/>
      <c r="AH718" s="53"/>
    </row>
    <row r="719" spans="1:34" ht="16.5" customHeight="1" x14ac:dyDescent="0.3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63"/>
      <c r="AH719" s="53"/>
    </row>
    <row r="720" spans="1:34" ht="16.5" customHeight="1" x14ac:dyDescent="0.3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63"/>
      <c r="AH720" s="53"/>
    </row>
    <row r="721" spans="1:34" ht="16.5" customHeight="1" x14ac:dyDescent="0.3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63"/>
      <c r="AH721" s="53"/>
    </row>
    <row r="722" spans="1:34" ht="16.5" customHeight="1" x14ac:dyDescent="0.3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63"/>
      <c r="AH722" s="53"/>
    </row>
    <row r="723" spans="1:34" ht="16.5" customHeight="1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63"/>
      <c r="AH723" s="53"/>
    </row>
    <row r="724" spans="1:34" ht="16.5" customHeight="1" x14ac:dyDescent="0.3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63"/>
      <c r="AH724" s="53"/>
    </row>
    <row r="725" spans="1:34" ht="16.5" customHeight="1" x14ac:dyDescent="0.3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63"/>
      <c r="AH725" s="53"/>
    </row>
    <row r="726" spans="1:34" ht="16.5" customHeight="1" x14ac:dyDescent="0.3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63"/>
      <c r="AH726" s="53"/>
    </row>
    <row r="727" spans="1:34" ht="16.5" customHeight="1" x14ac:dyDescent="0.3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63"/>
      <c r="AH727" s="53"/>
    </row>
    <row r="728" spans="1:34" ht="16.5" customHeight="1" x14ac:dyDescent="0.3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63"/>
      <c r="AH728" s="53"/>
    </row>
    <row r="729" spans="1:34" ht="16.5" customHeight="1" x14ac:dyDescent="0.3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63"/>
      <c r="AH729" s="53"/>
    </row>
    <row r="730" spans="1:34" ht="16.5" customHeight="1" x14ac:dyDescent="0.3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63"/>
      <c r="AH730" s="53"/>
    </row>
    <row r="731" spans="1:34" ht="16.5" customHeight="1" x14ac:dyDescent="0.3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63"/>
      <c r="AH731" s="53"/>
    </row>
    <row r="732" spans="1:34" ht="16.5" customHeight="1" x14ac:dyDescent="0.3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63"/>
      <c r="AH732" s="53"/>
    </row>
    <row r="733" spans="1:34" ht="16.5" customHeight="1" x14ac:dyDescent="0.3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63"/>
      <c r="AH733" s="53"/>
    </row>
    <row r="734" spans="1:34" ht="16.5" customHeight="1" x14ac:dyDescent="0.3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63"/>
      <c r="AH734" s="53"/>
    </row>
    <row r="735" spans="1:34" ht="16.5" customHeight="1" x14ac:dyDescent="0.3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63"/>
      <c r="AH735" s="53"/>
    </row>
    <row r="736" spans="1:34" ht="16.5" customHeight="1" x14ac:dyDescent="0.3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63"/>
      <c r="AH736" s="53"/>
    </row>
    <row r="737" spans="1:34" ht="16.5" customHeight="1" x14ac:dyDescent="0.3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63"/>
      <c r="AH737" s="53"/>
    </row>
    <row r="738" spans="1:34" ht="16.5" customHeight="1" x14ac:dyDescent="0.3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63"/>
      <c r="AH738" s="53"/>
    </row>
    <row r="739" spans="1:34" ht="16.5" customHeight="1" x14ac:dyDescent="0.3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63"/>
      <c r="AH739" s="53"/>
    </row>
    <row r="740" spans="1:34" ht="16.5" customHeight="1" x14ac:dyDescent="0.3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63"/>
      <c r="AH740" s="53"/>
    </row>
    <row r="741" spans="1:34" ht="16.5" customHeight="1" x14ac:dyDescent="0.3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63"/>
      <c r="AH741" s="53"/>
    </row>
    <row r="742" spans="1:34" ht="16.5" customHeight="1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63"/>
      <c r="AH742" s="53"/>
    </row>
    <row r="743" spans="1:34" ht="16.5" customHeight="1" x14ac:dyDescent="0.3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63"/>
      <c r="AH743" s="53"/>
    </row>
    <row r="744" spans="1:34" ht="16.5" customHeight="1" x14ac:dyDescent="0.3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63"/>
      <c r="AH744" s="53"/>
    </row>
    <row r="745" spans="1:34" ht="16.5" customHeight="1" x14ac:dyDescent="0.3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63"/>
      <c r="AH745" s="53"/>
    </row>
    <row r="746" spans="1:34" ht="16.5" customHeight="1" x14ac:dyDescent="0.3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63"/>
      <c r="AH746" s="53"/>
    </row>
    <row r="747" spans="1:34" ht="16.5" customHeight="1" x14ac:dyDescent="0.3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63"/>
      <c r="AH747" s="53"/>
    </row>
    <row r="748" spans="1:34" ht="16.5" customHeight="1" x14ac:dyDescent="0.3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63"/>
      <c r="AH748" s="53"/>
    </row>
    <row r="749" spans="1:34" ht="16.5" customHeight="1" x14ac:dyDescent="0.3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63"/>
      <c r="AH749" s="53"/>
    </row>
    <row r="750" spans="1:34" ht="16.5" customHeight="1" x14ac:dyDescent="0.3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63"/>
      <c r="AH750" s="53"/>
    </row>
    <row r="751" spans="1:34" ht="16.5" customHeight="1" x14ac:dyDescent="0.3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63"/>
      <c r="AH751" s="53"/>
    </row>
    <row r="752" spans="1:34" ht="16.5" customHeight="1" x14ac:dyDescent="0.3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63"/>
      <c r="AH752" s="53"/>
    </row>
    <row r="753" spans="1:34" ht="16.5" customHeight="1" x14ac:dyDescent="0.3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63"/>
      <c r="AH753" s="53"/>
    </row>
    <row r="754" spans="1:34" ht="16.5" customHeight="1" x14ac:dyDescent="0.3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63"/>
      <c r="AH754" s="53"/>
    </row>
    <row r="755" spans="1:34" ht="16.5" customHeight="1" x14ac:dyDescent="0.3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63"/>
      <c r="AH755" s="53"/>
    </row>
    <row r="756" spans="1:34" ht="16.5" customHeight="1" x14ac:dyDescent="0.3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63"/>
      <c r="AH756" s="53"/>
    </row>
    <row r="757" spans="1:34" ht="16.5" customHeight="1" x14ac:dyDescent="0.3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63"/>
      <c r="AH757" s="53"/>
    </row>
    <row r="758" spans="1:34" ht="16.5" customHeight="1" x14ac:dyDescent="0.3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63"/>
      <c r="AH758" s="53"/>
    </row>
    <row r="759" spans="1:34" ht="16.5" customHeight="1" x14ac:dyDescent="0.3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63"/>
      <c r="AH759" s="53"/>
    </row>
    <row r="760" spans="1:34" ht="16.5" customHeight="1" x14ac:dyDescent="0.3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63"/>
      <c r="AH760" s="53"/>
    </row>
    <row r="761" spans="1:34" ht="16.5" customHeight="1" x14ac:dyDescent="0.3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63"/>
      <c r="AH761" s="53"/>
    </row>
    <row r="762" spans="1:34" ht="16.5" customHeight="1" x14ac:dyDescent="0.3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63"/>
      <c r="AH762" s="53"/>
    </row>
    <row r="763" spans="1:34" ht="16.5" customHeight="1" x14ac:dyDescent="0.3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63"/>
      <c r="AH763" s="53"/>
    </row>
    <row r="764" spans="1:34" ht="16.5" customHeight="1" x14ac:dyDescent="0.3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63"/>
      <c r="AH764" s="53"/>
    </row>
    <row r="765" spans="1:34" ht="16.5" customHeight="1" x14ac:dyDescent="0.3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63"/>
      <c r="AH765" s="53"/>
    </row>
    <row r="766" spans="1:34" ht="16.5" customHeight="1" x14ac:dyDescent="0.3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63"/>
      <c r="AH766" s="53"/>
    </row>
    <row r="767" spans="1:34" ht="16.5" customHeight="1" x14ac:dyDescent="0.3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63"/>
      <c r="AH767" s="53"/>
    </row>
    <row r="768" spans="1:34" ht="16.5" customHeight="1" x14ac:dyDescent="0.3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63"/>
      <c r="AH768" s="53"/>
    </row>
    <row r="769" spans="1:34" ht="16.5" customHeight="1" x14ac:dyDescent="0.3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63"/>
      <c r="AH769" s="53"/>
    </row>
    <row r="770" spans="1:34" ht="16.5" customHeight="1" x14ac:dyDescent="0.3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63"/>
      <c r="AH770" s="53"/>
    </row>
    <row r="771" spans="1:34" ht="16.5" customHeight="1" x14ac:dyDescent="0.3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63"/>
      <c r="AH771" s="53"/>
    </row>
    <row r="772" spans="1:34" ht="16.5" customHeight="1" x14ac:dyDescent="0.3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63"/>
      <c r="AH772" s="53"/>
    </row>
    <row r="773" spans="1:34" ht="16.5" customHeight="1" x14ac:dyDescent="0.3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63"/>
      <c r="AH773" s="53"/>
    </row>
    <row r="774" spans="1:34" ht="16.5" customHeight="1" x14ac:dyDescent="0.3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63"/>
      <c r="AH774" s="53"/>
    </row>
    <row r="775" spans="1:34" ht="16.5" customHeight="1" x14ac:dyDescent="0.3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63"/>
      <c r="AH775" s="53"/>
    </row>
    <row r="776" spans="1:34" ht="16.5" customHeight="1" x14ac:dyDescent="0.3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63"/>
      <c r="AH776" s="53"/>
    </row>
    <row r="777" spans="1:34" ht="16.5" customHeight="1" x14ac:dyDescent="0.3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63"/>
      <c r="AH777" s="53"/>
    </row>
    <row r="778" spans="1:34" ht="16.5" customHeight="1" x14ac:dyDescent="0.3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63"/>
      <c r="AH778" s="53"/>
    </row>
    <row r="779" spans="1:34" ht="16.5" customHeight="1" x14ac:dyDescent="0.3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63"/>
      <c r="AH779" s="53"/>
    </row>
    <row r="780" spans="1:34" ht="16.5" customHeight="1" x14ac:dyDescent="0.3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63"/>
      <c r="AH780" s="53"/>
    </row>
    <row r="781" spans="1:34" ht="16.5" customHeight="1" x14ac:dyDescent="0.3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63"/>
      <c r="AH781" s="53"/>
    </row>
    <row r="782" spans="1:34" ht="16.5" customHeight="1" x14ac:dyDescent="0.3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63"/>
      <c r="AH782" s="53"/>
    </row>
    <row r="783" spans="1:34" ht="16.5" customHeight="1" x14ac:dyDescent="0.3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63"/>
      <c r="AH783" s="53"/>
    </row>
    <row r="784" spans="1:34" ht="16.5" customHeight="1" x14ac:dyDescent="0.3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63"/>
      <c r="AH784" s="53"/>
    </row>
    <row r="785" spans="1:34" ht="16.5" customHeight="1" x14ac:dyDescent="0.3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63"/>
      <c r="AH785" s="53"/>
    </row>
    <row r="786" spans="1:34" ht="16.5" customHeight="1" x14ac:dyDescent="0.3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63"/>
      <c r="AH786" s="53"/>
    </row>
    <row r="787" spans="1:34" ht="16.5" customHeight="1" x14ac:dyDescent="0.3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63"/>
      <c r="AH787" s="53"/>
    </row>
    <row r="788" spans="1:34" ht="16.5" customHeight="1" x14ac:dyDescent="0.3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63"/>
      <c r="AH788" s="53"/>
    </row>
    <row r="789" spans="1:34" ht="16.5" customHeight="1" x14ac:dyDescent="0.3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63"/>
      <c r="AH789" s="53"/>
    </row>
    <row r="790" spans="1:34" ht="16.5" customHeight="1" x14ac:dyDescent="0.3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63"/>
      <c r="AH790" s="53"/>
    </row>
    <row r="791" spans="1:34" ht="16.5" customHeight="1" x14ac:dyDescent="0.3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63"/>
      <c r="AH791" s="53"/>
    </row>
    <row r="792" spans="1:34" ht="16.5" customHeight="1" x14ac:dyDescent="0.3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63"/>
      <c r="AH792" s="53"/>
    </row>
    <row r="793" spans="1:34" ht="16.5" customHeight="1" x14ac:dyDescent="0.3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63"/>
      <c r="AH793" s="53"/>
    </row>
    <row r="794" spans="1:34" ht="16.5" customHeight="1" x14ac:dyDescent="0.3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63"/>
      <c r="AH794" s="53"/>
    </row>
    <row r="795" spans="1:34" ht="16.5" customHeight="1" x14ac:dyDescent="0.3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63"/>
      <c r="AH795" s="53"/>
    </row>
    <row r="796" spans="1:34" ht="16.5" customHeight="1" x14ac:dyDescent="0.3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63"/>
      <c r="AH796" s="53"/>
    </row>
    <row r="797" spans="1:34" ht="16.5" customHeight="1" x14ac:dyDescent="0.3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63"/>
      <c r="AH797" s="53"/>
    </row>
    <row r="798" spans="1:34" ht="16.5" customHeight="1" x14ac:dyDescent="0.3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63"/>
      <c r="AH798" s="53"/>
    </row>
    <row r="799" spans="1:34" ht="16.5" customHeight="1" x14ac:dyDescent="0.3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63"/>
      <c r="AH799" s="53"/>
    </row>
    <row r="800" spans="1:34" ht="16.5" customHeight="1" x14ac:dyDescent="0.3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63"/>
      <c r="AH800" s="53"/>
    </row>
    <row r="801" spans="1:34" ht="16.5" customHeight="1" x14ac:dyDescent="0.3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63"/>
      <c r="AH801" s="53"/>
    </row>
    <row r="802" spans="1:34" ht="16.5" customHeight="1" x14ac:dyDescent="0.3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63"/>
      <c r="AH802" s="53"/>
    </row>
    <row r="803" spans="1:34" ht="16.5" customHeight="1" x14ac:dyDescent="0.3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63"/>
      <c r="AH803" s="53"/>
    </row>
    <row r="804" spans="1:34" ht="16.5" customHeight="1" x14ac:dyDescent="0.3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63"/>
      <c r="AH804" s="53"/>
    </row>
    <row r="805" spans="1:34" ht="16.5" customHeight="1" x14ac:dyDescent="0.3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63"/>
      <c r="AH805" s="53"/>
    </row>
    <row r="806" spans="1:34" ht="16.5" customHeight="1" x14ac:dyDescent="0.3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63"/>
      <c r="AH806" s="53"/>
    </row>
    <row r="807" spans="1:34" ht="16.5" customHeight="1" x14ac:dyDescent="0.3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63"/>
      <c r="AH807" s="53"/>
    </row>
    <row r="808" spans="1:34" ht="16.5" customHeight="1" x14ac:dyDescent="0.3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63"/>
      <c r="AH808" s="53"/>
    </row>
    <row r="809" spans="1:34" ht="16.5" customHeight="1" x14ac:dyDescent="0.3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63"/>
      <c r="AH809" s="53"/>
    </row>
    <row r="810" spans="1:34" ht="16.5" customHeight="1" x14ac:dyDescent="0.3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63"/>
      <c r="AH810" s="53"/>
    </row>
    <row r="811" spans="1:34" ht="16.5" customHeight="1" x14ac:dyDescent="0.3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63"/>
      <c r="AH811" s="53"/>
    </row>
    <row r="812" spans="1:34" ht="16.5" customHeight="1" x14ac:dyDescent="0.3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63"/>
      <c r="AH812" s="53"/>
    </row>
    <row r="813" spans="1:34" ht="16.5" customHeight="1" x14ac:dyDescent="0.3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63"/>
      <c r="AH813" s="53"/>
    </row>
    <row r="814" spans="1:34" ht="16.5" customHeight="1" x14ac:dyDescent="0.3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63"/>
      <c r="AH814" s="53"/>
    </row>
    <row r="815" spans="1:34" ht="16.5" customHeight="1" x14ac:dyDescent="0.3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63"/>
      <c r="AH815" s="53"/>
    </row>
    <row r="816" spans="1:34" ht="16.5" customHeight="1" x14ac:dyDescent="0.3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63"/>
      <c r="AH816" s="53"/>
    </row>
    <row r="817" spans="1:34" ht="16.5" customHeight="1" x14ac:dyDescent="0.3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63"/>
      <c r="AH817" s="53"/>
    </row>
    <row r="818" spans="1:34" ht="16.5" customHeight="1" x14ac:dyDescent="0.3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63"/>
      <c r="AH818" s="53"/>
    </row>
    <row r="819" spans="1:34" ht="16.5" customHeight="1" x14ac:dyDescent="0.3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63"/>
      <c r="AH819" s="53"/>
    </row>
    <row r="820" spans="1:34" ht="16.5" customHeight="1" x14ac:dyDescent="0.3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63"/>
      <c r="AH820" s="53"/>
    </row>
    <row r="821" spans="1:34" ht="16.5" customHeight="1" x14ac:dyDescent="0.3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63"/>
      <c r="AH821" s="53"/>
    </row>
    <row r="822" spans="1:34" ht="16.5" customHeight="1" x14ac:dyDescent="0.3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63"/>
      <c r="AH822" s="53"/>
    </row>
    <row r="823" spans="1:34" ht="16.5" customHeight="1" x14ac:dyDescent="0.3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63"/>
      <c r="AH823" s="53"/>
    </row>
    <row r="824" spans="1:34" ht="16.5" customHeight="1" x14ac:dyDescent="0.3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63"/>
      <c r="AH824" s="53"/>
    </row>
    <row r="825" spans="1:34" ht="16.5" customHeight="1" x14ac:dyDescent="0.3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63"/>
      <c r="AH825" s="53"/>
    </row>
    <row r="826" spans="1:34" ht="16.5" customHeight="1" x14ac:dyDescent="0.3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63"/>
      <c r="AH826" s="53"/>
    </row>
    <row r="827" spans="1:34" ht="16.5" customHeight="1" x14ac:dyDescent="0.3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63"/>
      <c r="AH827" s="53"/>
    </row>
    <row r="828" spans="1:34" ht="16.5" customHeight="1" x14ac:dyDescent="0.3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63"/>
      <c r="AH828" s="53"/>
    </row>
    <row r="829" spans="1:34" ht="16.5" customHeight="1" x14ac:dyDescent="0.3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63"/>
      <c r="AH829" s="53"/>
    </row>
    <row r="830" spans="1:34" ht="16.5" customHeight="1" x14ac:dyDescent="0.3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63"/>
      <c r="AH830" s="53"/>
    </row>
    <row r="831" spans="1:34" ht="16.5" customHeight="1" x14ac:dyDescent="0.3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63"/>
      <c r="AH831" s="53"/>
    </row>
    <row r="832" spans="1:34" ht="16.5" customHeight="1" x14ac:dyDescent="0.3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63"/>
      <c r="AH832" s="53"/>
    </row>
    <row r="833" spans="1:34" ht="16.5" customHeight="1" x14ac:dyDescent="0.3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63"/>
      <c r="AH833" s="53"/>
    </row>
    <row r="834" spans="1:34" ht="16.5" customHeight="1" x14ac:dyDescent="0.3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63"/>
      <c r="AH834" s="53"/>
    </row>
    <row r="835" spans="1:34" ht="16.5" customHeight="1" x14ac:dyDescent="0.3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63"/>
      <c r="AH835" s="53"/>
    </row>
    <row r="836" spans="1:34" ht="16.5" customHeight="1" x14ac:dyDescent="0.3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63"/>
      <c r="AH836" s="53"/>
    </row>
    <row r="837" spans="1:34" ht="16.5" customHeight="1" x14ac:dyDescent="0.3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63"/>
      <c r="AH837" s="53"/>
    </row>
    <row r="838" spans="1:34" ht="16.5" customHeight="1" x14ac:dyDescent="0.3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63"/>
      <c r="AH838" s="53"/>
    </row>
    <row r="839" spans="1:34" ht="16.5" customHeight="1" x14ac:dyDescent="0.3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63"/>
      <c r="AH839" s="53"/>
    </row>
    <row r="840" spans="1:34" ht="16.5" customHeight="1" x14ac:dyDescent="0.3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63"/>
      <c r="AH840" s="53"/>
    </row>
    <row r="841" spans="1:34" ht="16.5" customHeight="1" x14ac:dyDescent="0.3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63"/>
      <c r="AH841" s="53"/>
    </row>
    <row r="842" spans="1:34" ht="16.5" customHeight="1" x14ac:dyDescent="0.3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63"/>
      <c r="AH842" s="53"/>
    </row>
    <row r="843" spans="1:34" ht="16.5" customHeight="1" x14ac:dyDescent="0.3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63"/>
      <c r="AH843" s="53"/>
    </row>
    <row r="844" spans="1:34" ht="16.5" customHeight="1" x14ac:dyDescent="0.3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63"/>
      <c r="AH844" s="53"/>
    </row>
    <row r="845" spans="1:34" ht="16.5" customHeight="1" x14ac:dyDescent="0.3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63"/>
      <c r="AH845" s="53"/>
    </row>
    <row r="846" spans="1:34" ht="16.5" customHeight="1" x14ac:dyDescent="0.3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63"/>
      <c r="AH846" s="53"/>
    </row>
    <row r="847" spans="1:34" ht="16.5" customHeight="1" x14ac:dyDescent="0.3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63"/>
      <c r="AH847" s="53"/>
    </row>
    <row r="848" spans="1:34" ht="16.5" customHeight="1" x14ac:dyDescent="0.3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63"/>
      <c r="AH848" s="53"/>
    </row>
    <row r="849" spans="1:34" ht="16.5" customHeight="1" x14ac:dyDescent="0.3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63"/>
      <c r="AH849" s="53"/>
    </row>
    <row r="850" spans="1:34" ht="16.5" customHeight="1" x14ac:dyDescent="0.3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63"/>
      <c r="AH850" s="53"/>
    </row>
    <row r="851" spans="1:34" ht="16.5" customHeight="1" x14ac:dyDescent="0.3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63"/>
      <c r="AH851" s="53"/>
    </row>
    <row r="852" spans="1:34" ht="16.5" customHeight="1" x14ac:dyDescent="0.3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63"/>
      <c r="AH852" s="53"/>
    </row>
    <row r="853" spans="1:34" ht="16.5" customHeight="1" x14ac:dyDescent="0.3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63"/>
      <c r="AH853" s="53"/>
    </row>
    <row r="854" spans="1:34" ht="16.5" customHeight="1" x14ac:dyDescent="0.3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63"/>
      <c r="AH854" s="53"/>
    </row>
    <row r="855" spans="1:34" ht="16.5" customHeight="1" x14ac:dyDescent="0.3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63"/>
      <c r="AH855" s="53"/>
    </row>
    <row r="856" spans="1:34" ht="16.5" customHeight="1" x14ac:dyDescent="0.3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63"/>
      <c r="AH856" s="53"/>
    </row>
    <row r="857" spans="1:34" ht="16.5" customHeight="1" x14ac:dyDescent="0.3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63"/>
      <c r="AH857" s="53"/>
    </row>
    <row r="858" spans="1:34" ht="16.5" customHeight="1" x14ac:dyDescent="0.3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63"/>
      <c r="AH858" s="53"/>
    </row>
    <row r="859" spans="1:34" ht="16.5" customHeight="1" x14ac:dyDescent="0.3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63"/>
      <c r="AH859" s="53"/>
    </row>
    <row r="860" spans="1:34" ht="16.5" customHeight="1" x14ac:dyDescent="0.3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63"/>
      <c r="AH860" s="53"/>
    </row>
    <row r="861" spans="1:34" ht="16.5" customHeight="1" x14ac:dyDescent="0.3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63"/>
      <c r="AH861" s="53"/>
    </row>
    <row r="862" spans="1:34" ht="16.5" customHeight="1" x14ac:dyDescent="0.3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63"/>
      <c r="AH862" s="53"/>
    </row>
    <row r="863" spans="1:34" ht="16.5" customHeight="1" x14ac:dyDescent="0.3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63"/>
      <c r="AH863" s="53"/>
    </row>
    <row r="864" spans="1:34" ht="16.5" customHeight="1" x14ac:dyDescent="0.3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63"/>
      <c r="AH864" s="53"/>
    </row>
    <row r="865" spans="1:34" ht="16.5" customHeight="1" x14ac:dyDescent="0.3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63"/>
      <c r="AH865" s="53"/>
    </row>
    <row r="866" spans="1:34" ht="16.5" customHeight="1" x14ac:dyDescent="0.3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63"/>
      <c r="AH866" s="53"/>
    </row>
    <row r="867" spans="1:34" ht="16.5" customHeight="1" x14ac:dyDescent="0.3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63"/>
      <c r="AH867" s="53"/>
    </row>
    <row r="868" spans="1:34" ht="16.5" customHeight="1" x14ac:dyDescent="0.3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63"/>
      <c r="AH868" s="53"/>
    </row>
    <row r="869" spans="1:34" ht="16.5" customHeight="1" x14ac:dyDescent="0.3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63"/>
      <c r="AH869" s="53"/>
    </row>
    <row r="870" spans="1:34" ht="16.5" customHeight="1" x14ac:dyDescent="0.3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63"/>
      <c r="AH870" s="53"/>
    </row>
    <row r="871" spans="1:34" ht="16.5" customHeight="1" x14ac:dyDescent="0.3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63"/>
      <c r="AH871" s="53"/>
    </row>
    <row r="872" spans="1:34" ht="16.5" customHeight="1" x14ac:dyDescent="0.3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63"/>
      <c r="AH872" s="53"/>
    </row>
    <row r="873" spans="1:34" ht="16.5" customHeight="1" x14ac:dyDescent="0.3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63"/>
      <c r="AH873" s="53"/>
    </row>
    <row r="874" spans="1:34" ht="16.5" customHeight="1" x14ac:dyDescent="0.3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63"/>
      <c r="AH874" s="53"/>
    </row>
    <row r="875" spans="1:34" ht="16.5" customHeight="1" x14ac:dyDescent="0.3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63"/>
      <c r="AH875" s="53"/>
    </row>
    <row r="876" spans="1:34" ht="16.5" customHeight="1" x14ac:dyDescent="0.3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63"/>
      <c r="AH876" s="53"/>
    </row>
    <row r="877" spans="1:34" ht="16.5" customHeight="1" x14ac:dyDescent="0.3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63"/>
      <c r="AH877" s="53"/>
    </row>
    <row r="878" spans="1:34" ht="16.5" customHeight="1" x14ac:dyDescent="0.3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63"/>
      <c r="AH878" s="53"/>
    </row>
    <row r="879" spans="1:34" ht="16.5" customHeight="1" x14ac:dyDescent="0.3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63"/>
      <c r="AH879" s="53"/>
    </row>
    <row r="880" spans="1:34" ht="16.5" customHeight="1" x14ac:dyDescent="0.3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63"/>
      <c r="AH880" s="53"/>
    </row>
    <row r="881" spans="1:34" ht="16.5" customHeight="1" x14ac:dyDescent="0.3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63"/>
      <c r="AH881" s="53"/>
    </row>
    <row r="882" spans="1:34" ht="16.5" customHeight="1" x14ac:dyDescent="0.3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63"/>
      <c r="AH882" s="53"/>
    </row>
    <row r="883" spans="1:34" ht="16.5" customHeight="1" x14ac:dyDescent="0.3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63"/>
      <c r="AH883" s="53"/>
    </row>
    <row r="884" spans="1:34" ht="16.5" customHeight="1" x14ac:dyDescent="0.3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63"/>
      <c r="AH884" s="53"/>
    </row>
    <row r="885" spans="1:34" ht="16.5" customHeight="1" x14ac:dyDescent="0.3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63"/>
      <c r="AH885" s="53"/>
    </row>
    <row r="886" spans="1:34" ht="16.5" customHeight="1" x14ac:dyDescent="0.3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63"/>
      <c r="AH886" s="53"/>
    </row>
    <row r="887" spans="1:34" ht="16.5" customHeight="1" x14ac:dyDescent="0.3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63"/>
      <c r="AH887" s="53"/>
    </row>
    <row r="888" spans="1:34" ht="16.5" customHeight="1" x14ac:dyDescent="0.3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63"/>
      <c r="AH888" s="53"/>
    </row>
    <row r="889" spans="1:34" ht="16.5" customHeight="1" x14ac:dyDescent="0.3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63"/>
      <c r="AH889" s="53"/>
    </row>
    <row r="890" spans="1:34" ht="16.5" customHeight="1" x14ac:dyDescent="0.3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63"/>
      <c r="AH890" s="53"/>
    </row>
    <row r="891" spans="1:34" ht="16.5" customHeight="1" x14ac:dyDescent="0.3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63"/>
      <c r="AH891" s="53"/>
    </row>
    <row r="892" spans="1:34" ht="16.5" customHeight="1" x14ac:dyDescent="0.3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63"/>
      <c r="AH892" s="53"/>
    </row>
    <row r="893" spans="1:34" ht="16.5" customHeight="1" x14ac:dyDescent="0.3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63"/>
      <c r="AH893" s="53"/>
    </row>
    <row r="894" spans="1:34" ht="16.5" customHeight="1" x14ac:dyDescent="0.3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63"/>
      <c r="AH894" s="53"/>
    </row>
    <row r="895" spans="1:34" ht="16.5" customHeight="1" x14ac:dyDescent="0.3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63"/>
      <c r="AH895" s="53"/>
    </row>
    <row r="896" spans="1:34" ht="16.5" customHeight="1" x14ac:dyDescent="0.3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63"/>
      <c r="AH896" s="53"/>
    </row>
    <row r="897" spans="1:34" ht="16.5" customHeight="1" x14ac:dyDescent="0.3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63"/>
      <c r="AH897" s="53"/>
    </row>
    <row r="898" spans="1:34" ht="16.5" customHeight="1" x14ac:dyDescent="0.3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63"/>
      <c r="AH898" s="53"/>
    </row>
    <row r="899" spans="1:34" ht="16.5" customHeight="1" x14ac:dyDescent="0.3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63"/>
      <c r="AH899" s="53"/>
    </row>
    <row r="900" spans="1:34" ht="16.5" customHeight="1" x14ac:dyDescent="0.3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63"/>
      <c r="AH900" s="53"/>
    </row>
    <row r="901" spans="1:34" ht="16.5" customHeight="1" x14ac:dyDescent="0.3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63"/>
      <c r="AH901" s="53"/>
    </row>
    <row r="902" spans="1:34" ht="16.5" customHeight="1" x14ac:dyDescent="0.3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63"/>
      <c r="AH902" s="53"/>
    </row>
    <row r="903" spans="1:34" ht="16.5" customHeight="1" x14ac:dyDescent="0.3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63"/>
      <c r="AH903" s="53"/>
    </row>
    <row r="904" spans="1:34" ht="16.5" customHeight="1" x14ac:dyDescent="0.3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63"/>
      <c r="AH904" s="53"/>
    </row>
    <row r="905" spans="1:34" ht="16.5" customHeight="1" x14ac:dyDescent="0.3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63"/>
      <c r="AH905" s="53"/>
    </row>
    <row r="906" spans="1:34" ht="16.5" customHeight="1" x14ac:dyDescent="0.3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63"/>
      <c r="AH906" s="53"/>
    </row>
    <row r="907" spans="1:34" ht="16.5" customHeight="1" x14ac:dyDescent="0.3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63"/>
      <c r="AH907" s="53"/>
    </row>
    <row r="908" spans="1:34" ht="16.5" customHeight="1" x14ac:dyDescent="0.3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63"/>
      <c r="AH908" s="53"/>
    </row>
    <row r="909" spans="1:34" ht="16.5" customHeight="1" x14ac:dyDescent="0.3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63"/>
      <c r="AH909" s="53"/>
    </row>
    <row r="910" spans="1:34" ht="16.5" customHeight="1" x14ac:dyDescent="0.3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63"/>
      <c r="AH910" s="53"/>
    </row>
    <row r="911" spans="1:34" ht="16.5" customHeight="1" x14ac:dyDescent="0.3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63"/>
      <c r="AH911" s="53"/>
    </row>
    <row r="912" spans="1:34" ht="16.5" customHeight="1" x14ac:dyDescent="0.3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63"/>
      <c r="AH912" s="53"/>
    </row>
    <row r="913" spans="1:34" ht="16.5" customHeight="1" x14ac:dyDescent="0.3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63"/>
      <c r="AH913" s="53"/>
    </row>
    <row r="914" spans="1:34" ht="16.5" customHeight="1" x14ac:dyDescent="0.3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63"/>
      <c r="AH914" s="53"/>
    </row>
    <row r="915" spans="1:34" ht="16.5" customHeight="1" x14ac:dyDescent="0.3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63"/>
      <c r="AH915" s="53"/>
    </row>
    <row r="916" spans="1:34" ht="16.5" customHeight="1" x14ac:dyDescent="0.3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63"/>
      <c r="AH916" s="53"/>
    </row>
    <row r="917" spans="1:34" ht="16.5" customHeight="1" x14ac:dyDescent="0.3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63"/>
      <c r="AH917" s="53"/>
    </row>
    <row r="918" spans="1:34" ht="16.5" customHeight="1" x14ac:dyDescent="0.3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63"/>
      <c r="AH918" s="53"/>
    </row>
    <row r="919" spans="1:34" ht="16.5" customHeight="1" x14ac:dyDescent="0.3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63"/>
      <c r="AH919" s="53"/>
    </row>
    <row r="920" spans="1:34" ht="16.5" customHeight="1" x14ac:dyDescent="0.3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63"/>
      <c r="AH920" s="53"/>
    </row>
    <row r="921" spans="1:34" ht="16.5" customHeight="1" x14ac:dyDescent="0.3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63"/>
      <c r="AH921" s="53"/>
    </row>
    <row r="922" spans="1:34" ht="16.5" customHeight="1" x14ac:dyDescent="0.3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63"/>
      <c r="AH922" s="53"/>
    </row>
    <row r="923" spans="1:34" ht="16.5" customHeight="1" x14ac:dyDescent="0.3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63"/>
      <c r="AH923" s="53"/>
    </row>
    <row r="924" spans="1:34" ht="16.5" customHeight="1" x14ac:dyDescent="0.3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63"/>
      <c r="AH924" s="53"/>
    </row>
    <row r="925" spans="1:34" ht="16.5" customHeight="1" x14ac:dyDescent="0.3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63"/>
      <c r="AH925" s="53"/>
    </row>
    <row r="926" spans="1:34" ht="16.5" customHeight="1" x14ac:dyDescent="0.3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63"/>
      <c r="AH926" s="53"/>
    </row>
    <row r="927" spans="1:34" ht="16.5" customHeight="1" x14ac:dyDescent="0.3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63"/>
      <c r="AH927" s="53"/>
    </row>
    <row r="928" spans="1:34" ht="16.5" customHeight="1" x14ac:dyDescent="0.3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63"/>
      <c r="AH928" s="53"/>
    </row>
    <row r="929" spans="1:34" ht="16.5" customHeight="1" x14ac:dyDescent="0.3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63"/>
      <c r="AH929" s="53"/>
    </row>
    <row r="930" spans="1:34" ht="16.5" customHeight="1" x14ac:dyDescent="0.3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63"/>
      <c r="AH930" s="53"/>
    </row>
    <row r="931" spans="1:34" ht="16.5" customHeight="1" x14ac:dyDescent="0.3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63"/>
      <c r="AH931" s="53"/>
    </row>
    <row r="932" spans="1:34" ht="16.5" customHeight="1" x14ac:dyDescent="0.3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63"/>
      <c r="AH932" s="53"/>
    </row>
    <row r="933" spans="1:34" ht="16.5" customHeight="1" x14ac:dyDescent="0.3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63"/>
      <c r="AH933" s="53"/>
    </row>
    <row r="934" spans="1:34" ht="16.5" customHeight="1" x14ac:dyDescent="0.3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63"/>
      <c r="AH934" s="53"/>
    </row>
    <row r="935" spans="1:34" ht="16.5" customHeight="1" x14ac:dyDescent="0.3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63"/>
      <c r="AH935" s="53"/>
    </row>
    <row r="936" spans="1:34" ht="16.5" customHeight="1" x14ac:dyDescent="0.3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63"/>
      <c r="AH936" s="53"/>
    </row>
    <row r="937" spans="1:34" ht="16.5" customHeight="1" x14ac:dyDescent="0.3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63"/>
      <c r="AH937" s="53"/>
    </row>
    <row r="938" spans="1:34" ht="16.5" customHeight="1" x14ac:dyDescent="0.3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63"/>
      <c r="AH938" s="53"/>
    </row>
    <row r="939" spans="1:34" ht="16.5" customHeight="1" x14ac:dyDescent="0.3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63"/>
      <c r="AH939" s="53"/>
    </row>
    <row r="940" spans="1:34" ht="16.5" customHeight="1" x14ac:dyDescent="0.3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63"/>
      <c r="AH940" s="53"/>
    </row>
    <row r="941" spans="1:34" ht="16.5" customHeight="1" x14ac:dyDescent="0.3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63"/>
      <c r="AH941" s="53"/>
    </row>
    <row r="942" spans="1:34" ht="16.5" customHeight="1" x14ac:dyDescent="0.3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63"/>
      <c r="AH942" s="53"/>
    </row>
    <row r="943" spans="1:34" ht="16.5" customHeight="1" x14ac:dyDescent="0.3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63"/>
      <c r="AH943" s="53"/>
    </row>
    <row r="944" spans="1:34" ht="16.5" customHeight="1" x14ac:dyDescent="0.3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63"/>
      <c r="AH944" s="53"/>
    </row>
    <row r="945" spans="1:34" ht="16.5" customHeight="1" x14ac:dyDescent="0.3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63"/>
      <c r="AH945" s="53"/>
    </row>
    <row r="946" spans="1:34" ht="16.5" customHeight="1" x14ac:dyDescent="0.3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63"/>
      <c r="AH946" s="53"/>
    </row>
    <row r="947" spans="1:34" ht="16.5" customHeight="1" x14ac:dyDescent="0.3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63"/>
      <c r="AH947" s="53"/>
    </row>
    <row r="948" spans="1:34" ht="16.5" customHeight="1" x14ac:dyDescent="0.3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63"/>
      <c r="AH948" s="53"/>
    </row>
    <row r="949" spans="1:34" ht="16.5" customHeight="1" x14ac:dyDescent="0.3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63"/>
      <c r="AH949" s="53"/>
    </row>
    <row r="950" spans="1:34" ht="16.5" customHeight="1" x14ac:dyDescent="0.3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63"/>
      <c r="AH950" s="53"/>
    </row>
    <row r="951" spans="1:34" ht="16.5" customHeight="1" x14ac:dyDescent="0.3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63"/>
      <c r="AH951" s="53"/>
    </row>
    <row r="952" spans="1:34" ht="16.5" customHeight="1" x14ac:dyDescent="0.3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63"/>
      <c r="AH952" s="53"/>
    </row>
    <row r="953" spans="1:34" ht="16.5" customHeight="1" x14ac:dyDescent="0.3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63"/>
      <c r="AH953" s="53"/>
    </row>
    <row r="954" spans="1:34" ht="16.5" customHeight="1" x14ac:dyDescent="0.3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63"/>
      <c r="AH954" s="53"/>
    </row>
    <row r="955" spans="1:34" ht="16.5" customHeight="1" x14ac:dyDescent="0.3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63"/>
      <c r="AH955" s="53"/>
    </row>
    <row r="956" spans="1:34" ht="16.5" customHeight="1" x14ac:dyDescent="0.3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63"/>
      <c r="AH956" s="53"/>
    </row>
    <row r="957" spans="1:34" ht="16.5" customHeight="1" x14ac:dyDescent="0.3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63"/>
      <c r="AH957" s="53"/>
    </row>
    <row r="958" spans="1:34" ht="16.5" customHeight="1" x14ac:dyDescent="0.3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63"/>
      <c r="AH958" s="53"/>
    </row>
    <row r="959" spans="1:34" ht="16.5" customHeight="1" x14ac:dyDescent="0.3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63"/>
      <c r="AH959" s="53"/>
    </row>
    <row r="960" spans="1:34" ht="16.5" customHeight="1" x14ac:dyDescent="0.3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63"/>
      <c r="AH960" s="53"/>
    </row>
    <row r="961" spans="1:34" ht="16.5" customHeight="1" x14ac:dyDescent="0.3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63"/>
      <c r="AH961" s="53"/>
    </row>
    <row r="962" spans="1:34" ht="16.5" customHeight="1" x14ac:dyDescent="0.3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63"/>
      <c r="AH962" s="53"/>
    </row>
    <row r="963" spans="1:34" ht="16.5" customHeight="1" x14ac:dyDescent="0.3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63"/>
      <c r="AH963" s="53"/>
    </row>
    <row r="964" spans="1:34" ht="16.5" customHeight="1" x14ac:dyDescent="0.3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63"/>
      <c r="AH964" s="53"/>
    </row>
    <row r="965" spans="1:34" ht="16.5" customHeight="1" x14ac:dyDescent="0.3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63"/>
      <c r="AH965" s="53"/>
    </row>
    <row r="966" spans="1:34" ht="16.5" customHeight="1" x14ac:dyDescent="0.3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63"/>
      <c r="AH966" s="53"/>
    </row>
    <row r="967" spans="1:34" ht="16.5" customHeight="1" x14ac:dyDescent="0.3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63"/>
      <c r="AH967" s="53"/>
    </row>
    <row r="968" spans="1:34" ht="16.5" customHeight="1" x14ac:dyDescent="0.3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63"/>
      <c r="AH968" s="53"/>
    </row>
    <row r="969" spans="1:34" ht="16.5" customHeight="1" x14ac:dyDescent="0.3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63"/>
      <c r="AH969" s="53"/>
    </row>
    <row r="970" spans="1:34" ht="16.5" customHeight="1" x14ac:dyDescent="0.3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63"/>
      <c r="AH970" s="53"/>
    </row>
    <row r="971" spans="1:34" ht="16.5" customHeight="1" x14ac:dyDescent="0.3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63"/>
      <c r="AH971" s="53"/>
    </row>
    <row r="972" spans="1:34" ht="16.5" customHeight="1" x14ac:dyDescent="0.3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63"/>
      <c r="AH972" s="53"/>
    </row>
    <row r="973" spans="1:34" ht="16.5" customHeight="1" x14ac:dyDescent="0.3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63"/>
      <c r="AH973" s="53"/>
    </row>
    <row r="974" spans="1:34" ht="16.5" customHeight="1" x14ac:dyDescent="0.3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63"/>
      <c r="AH974" s="53"/>
    </row>
    <row r="975" spans="1:34" ht="16.5" customHeight="1" x14ac:dyDescent="0.3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63"/>
      <c r="AH975" s="53"/>
    </row>
    <row r="976" spans="1:34" ht="16.5" customHeight="1" x14ac:dyDescent="0.3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63"/>
      <c r="AH976" s="53"/>
    </row>
    <row r="977" spans="1:34" ht="16.5" customHeight="1" x14ac:dyDescent="0.3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63"/>
      <c r="AH977" s="53"/>
    </row>
    <row r="978" spans="1:34" ht="16.5" customHeight="1" x14ac:dyDescent="0.3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63"/>
      <c r="AH978" s="53"/>
    </row>
    <row r="979" spans="1:34" ht="16.5" customHeight="1" x14ac:dyDescent="0.3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63"/>
      <c r="AH979" s="53"/>
    </row>
    <row r="980" spans="1:34" ht="16.5" customHeight="1" x14ac:dyDescent="0.3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63"/>
      <c r="AH980" s="53"/>
    </row>
    <row r="981" spans="1:34" ht="16.5" customHeight="1" x14ac:dyDescent="0.3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63"/>
      <c r="AH981" s="53"/>
    </row>
    <row r="982" spans="1:34" ht="16.5" customHeight="1" x14ac:dyDescent="0.3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63"/>
      <c r="AH982" s="53"/>
    </row>
    <row r="983" spans="1:34" ht="16.5" customHeight="1" x14ac:dyDescent="0.3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63"/>
      <c r="AH983" s="53"/>
    </row>
    <row r="984" spans="1:34" ht="16.5" customHeight="1" x14ac:dyDescent="0.3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63"/>
      <c r="AH984" s="53"/>
    </row>
    <row r="985" spans="1:34" ht="16.5" customHeight="1" x14ac:dyDescent="0.3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63"/>
      <c r="AH985" s="53"/>
    </row>
    <row r="986" spans="1:34" ht="16.5" customHeight="1" x14ac:dyDescent="0.3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63"/>
      <c r="AH986" s="53"/>
    </row>
    <row r="987" spans="1:34" ht="16.5" customHeight="1" x14ac:dyDescent="0.3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63"/>
      <c r="AH987" s="53"/>
    </row>
    <row r="988" spans="1:34" ht="16.5" customHeight="1" x14ac:dyDescent="0.3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63"/>
      <c r="AH988" s="53"/>
    </row>
    <row r="989" spans="1:34" ht="16.5" customHeight="1" x14ac:dyDescent="0.3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63"/>
      <c r="AH989" s="53"/>
    </row>
    <row r="990" spans="1:34" ht="16.5" customHeight="1" x14ac:dyDescent="0.3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63"/>
      <c r="AH990" s="53"/>
    </row>
    <row r="991" spans="1:34" ht="16.5" customHeight="1" x14ac:dyDescent="0.3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63"/>
      <c r="AH991" s="53"/>
    </row>
    <row r="992" spans="1:34" ht="16.5" customHeight="1" x14ac:dyDescent="0.3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63"/>
      <c r="AH992" s="53"/>
    </row>
    <row r="993" spans="1:34" ht="16.5" customHeight="1" x14ac:dyDescent="0.3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63"/>
      <c r="AH993" s="53"/>
    </row>
    <row r="994" spans="1:34" ht="16.5" customHeight="1" x14ac:dyDescent="0.3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63"/>
      <c r="AH994" s="53"/>
    </row>
    <row r="995" spans="1:34" ht="16.5" customHeight="1" x14ac:dyDescent="0.3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63"/>
      <c r="AH995" s="53"/>
    </row>
    <row r="996" spans="1:34" ht="16.5" customHeight="1" x14ac:dyDescent="0.3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63"/>
      <c r="AH996" s="53"/>
    </row>
    <row r="997" spans="1:34" ht="16.5" customHeight="1" x14ac:dyDescent="0.3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63"/>
      <c r="AH997" s="53"/>
    </row>
    <row r="998" spans="1:34" ht="16.5" customHeight="1" x14ac:dyDescent="0.3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63"/>
      <c r="AH998" s="53"/>
    </row>
    <row r="999" spans="1:34" ht="16.5" customHeight="1" x14ac:dyDescent="0.3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63"/>
      <c r="AH999" s="53"/>
    </row>
    <row r="1000" spans="1:34" ht="16.5" customHeight="1" x14ac:dyDescent="0.3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63"/>
      <c r="AH1000" s="53"/>
    </row>
  </sheetData>
  <mergeCells count="317">
    <mergeCell ref="R28:R29"/>
    <mergeCell ref="I29:J29"/>
    <mergeCell ref="K29:L29"/>
    <mergeCell ref="M29:N29"/>
    <mergeCell ref="O29:P29"/>
    <mergeCell ref="I33:J33"/>
    <mergeCell ref="I35:J35"/>
    <mergeCell ref="K35:L35"/>
    <mergeCell ref="M35:N35"/>
    <mergeCell ref="O35:P35"/>
    <mergeCell ref="I31:J31"/>
    <mergeCell ref="K31:L31"/>
    <mergeCell ref="M31:N31"/>
    <mergeCell ref="O31:P31"/>
    <mergeCell ref="K33:L33"/>
    <mergeCell ref="M33:N33"/>
    <mergeCell ref="O33:P33"/>
    <mergeCell ref="Q28:Q29"/>
    <mergeCell ref="Q30:Q31"/>
    <mergeCell ref="R30:R31"/>
    <mergeCell ref="Q32:Q33"/>
    <mergeCell ref="R32:R33"/>
    <mergeCell ref="Q34:Q35"/>
    <mergeCell ref="R34:R35"/>
    <mergeCell ref="K21:L21"/>
    <mergeCell ref="I21:J21"/>
    <mergeCell ref="I23:J23"/>
    <mergeCell ref="K23:L23"/>
    <mergeCell ref="Q26:Q27"/>
    <mergeCell ref="R26:R27"/>
    <mergeCell ref="I27:J27"/>
    <mergeCell ref="K27:L27"/>
    <mergeCell ref="M27:N27"/>
    <mergeCell ref="O27:P27"/>
    <mergeCell ref="B30:B31"/>
    <mergeCell ref="C31:D31"/>
    <mergeCell ref="M39:N39"/>
    <mergeCell ref="O39:P39"/>
    <mergeCell ref="Q38:Q39"/>
    <mergeCell ref="R38:R39"/>
    <mergeCell ref="S38:S39"/>
    <mergeCell ref="T38:T39"/>
    <mergeCell ref="U38:U39"/>
    <mergeCell ref="I39:J39"/>
    <mergeCell ref="K39:L39"/>
    <mergeCell ref="Q36:Q37"/>
    <mergeCell ref="R36:R37"/>
    <mergeCell ref="I37:J37"/>
    <mergeCell ref="K37:L37"/>
    <mergeCell ref="M37:N37"/>
    <mergeCell ref="O37:P37"/>
    <mergeCell ref="AB32:AB33"/>
    <mergeCell ref="AB34:AB35"/>
    <mergeCell ref="AB36:AB37"/>
    <mergeCell ref="AA38:AA39"/>
    <mergeCell ref="AB38:AB39"/>
    <mergeCell ref="Z18:Z19"/>
    <mergeCell ref="Z20:Z21"/>
    <mergeCell ref="X26:X27"/>
    <mergeCell ref="Z26:Z27"/>
    <mergeCell ref="AB26:AB27"/>
    <mergeCell ref="X28:X29"/>
    <mergeCell ref="AB30:AB31"/>
    <mergeCell ref="Z32:Z33"/>
    <mergeCell ref="Z34:Z35"/>
    <mergeCell ref="Z36:Z37"/>
    <mergeCell ref="Z38:Z39"/>
    <mergeCell ref="X30:X31"/>
    <mergeCell ref="X32:X33"/>
    <mergeCell ref="X34:X35"/>
    <mergeCell ref="X36:X37"/>
    <mergeCell ref="V38:V39"/>
    <mergeCell ref="W38:W39"/>
    <mergeCell ref="X38:X39"/>
    <mergeCell ref="Y38:Y39"/>
    <mergeCell ref="Y18:Y19"/>
    <mergeCell ref="AA18:AA19"/>
    <mergeCell ref="AB18:AB19"/>
    <mergeCell ref="X20:X21"/>
    <mergeCell ref="AB20:AB21"/>
    <mergeCell ref="AB28:AB29"/>
    <mergeCell ref="AD28:AG28"/>
    <mergeCell ref="AD29:AD30"/>
    <mergeCell ref="AE29:AE30"/>
    <mergeCell ref="AF29:AF30"/>
    <mergeCell ref="AG29:AG30"/>
    <mergeCell ref="Z28:Z29"/>
    <mergeCell ref="Z30:Z31"/>
    <mergeCell ref="E15:F15"/>
    <mergeCell ref="G15:H15"/>
    <mergeCell ref="I15:J15"/>
    <mergeCell ref="K15:L15"/>
    <mergeCell ref="M15:N15"/>
    <mergeCell ref="O15:P15"/>
    <mergeCell ref="V18:V19"/>
    <mergeCell ref="W18:W19"/>
    <mergeCell ref="X18:X19"/>
    <mergeCell ref="I17:J17"/>
    <mergeCell ref="K17:L17"/>
    <mergeCell ref="I19:J19"/>
    <mergeCell ref="K19:L19"/>
    <mergeCell ref="AA14:AA15"/>
    <mergeCell ref="AB14:AB15"/>
    <mergeCell ref="Q14:Q15"/>
    <mergeCell ref="R14:R15"/>
    <mergeCell ref="S14:S15"/>
    <mergeCell ref="T14:T15"/>
    <mergeCell ref="U14:U15"/>
    <mergeCell ref="V14:V15"/>
    <mergeCell ref="W14:W15"/>
    <mergeCell ref="B6:B7"/>
    <mergeCell ref="C7:D7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AB10:AB11"/>
    <mergeCell ref="V8:V9"/>
    <mergeCell ref="W8:W9"/>
    <mergeCell ref="X8:X9"/>
    <mergeCell ref="Y8:Y9"/>
    <mergeCell ref="Z8:Z9"/>
    <mergeCell ref="AA8:AA9"/>
    <mergeCell ref="AB8:AB9"/>
    <mergeCell ref="AD9:AG9"/>
    <mergeCell ref="C4:D4"/>
    <mergeCell ref="E4:F4"/>
    <mergeCell ref="G4:H4"/>
    <mergeCell ref="I4:J4"/>
    <mergeCell ref="K4:L4"/>
    <mergeCell ref="U3:U5"/>
    <mergeCell ref="V6:V7"/>
    <mergeCell ref="W6:W7"/>
    <mergeCell ref="X6:X7"/>
    <mergeCell ref="Y6:Y7"/>
    <mergeCell ref="Z6:Z7"/>
    <mergeCell ref="AA6:AA7"/>
    <mergeCell ref="AB6:AB7"/>
    <mergeCell ref="E7:F7"/>
    <mergeCell ref="G7:H7"/>
    <mergeCell ref="M7:N7"/>
    <mergeCell ref="O7:P7"/>
    <mergeCell ref="M4:N4"/>
    <mergeCell ref="O4:P4"/>
    <mergeCell ref="Q6:Q7"/>
    <mergeCell ref="R6:R7"/>
    <mergeCell ref="S6:S7"/>
    <mergeCell ref="T6:T7"/>
    <mergeCell ref="U6:U7"/>
    <mergeCell ref="E39:F39"/>
    <mergeCell ref="G39:H39"/>
    <mergeCell ref="B2:AB2"/>
    <mergeCell ref="AD2:AE2"/>
    <mergeCell ref="C3:D3"/>
    <mergeCell ref="E3:F3"/>
    <mergeCell ref="G3:H3"/>
    <mergeCell ref="I3:J3"/>
    <mergeCell ref="K3:L3"/>
    <mergeCell ref="AD3:AD4"/>
    <mergeCell ref="AE3:AE4"/>
    <mergeCell ref="V3:V5"/>
    <mergeCell ref="W3:W5"/>
    <mergeCell ref="X3:X5"/>
    <mergeCell ref="Y3:Y5"/>
    <mergeCell ref="Z3:Z5"/>
    <mergeCell ref="AA3:AA5"/>
    <mergeCell ref="AB3:AB5"/>
    <mergeCell ref="M3:N3"/>
    <mergeCell ref="O3:P3"/>
    <mergeCell ref="Q3:Q5"/>
    <mergeCell ref="R3:R5"/>
    <mergeCell ref="S3:S5"/>
    <mergeCell ref="T3:T5"/>
    <mergeCell ref="C19:D19"/>
    <mergeCell ref="E19:F19"/>
    <mergeCell ref="G19:H19"/>
    <mergeCell ref="E23:F23"/>
    <mergeCell ref="G23:H23"/>
    <mergeCell ref="B18:B19"/>
    <mergeCell ref="B20:B21"/>
    <mergeCell ref="C21:D21"/>
    <mergeCell ref="E21:F21"/>
    <mergeCell ref="G21:H21"/>
    <mergeCell ref="B22:B23"/>
    <mergeCell ref="C23:D23"/>
    <mergeCell ref="B36:B37"/>
    <mergeCell ref="C37:D37"/>
    <mergeCell ref="E37:F37"/>
    <mergeCell ref="G37:H37"/>
    <mergeCell ref="B38:B39"/>
    <mergeCell ref="C39:D39"/>
    <mergeCell ref="B8:B9"/>
    <mergeCell ref="C9:D9"/>
    <mergeCell ref="E9:F9"/>
    <mergeCell ref="G9:H9"/>
    <mergeCell ref="C11:D11"/>
    <mergeCell ref="E11:F11"/>
    <mergeCell ref="G11:H11"/>
    <mergeCell ref="B10:B11"/>
    <mergeCell ref="B12:B13"/>
    <mergeCell ref="C13:D13"/>
    <mergeCell ref="E13:F13"/>
    <mergeCell ref="G13:H13"/>
    <mergeCell ref="B14:B15"/>
    <mergeCell ref="C15:D15"/>
    <mergeCell ref="B16:B17"/>
    <mergeCell ref="C17:D17"/>
    <mergeCell ref="E17:F17"/>
    <mergeCell ref="G17:H17"/>
    <mergeCell ref="I25:J25"/>
    <mergeCell ref="K25:L25"/>
    <mergeCell ref="B32:B33"/>
    <mergeCell ref="C33:D33"/>
    <mergeCell ref="E33:F33"/>
    <mergeCell ref="G33:H33"/>
    <mergeCell ref="C35:D35"/>
    <mergeCell ref="E35:F35"/>
    <mergeCell ref="G35:H35"/>
    <mergeCell ref="B34:B35"/>
    <mergeCell ref="E31:F31"/>
    <mergeCell ref="G31:H31"/>
    <mergeCell ref="B24:B25"/>
    <mergeCell ref="C25:D25"/>
    <mergeCell ref="E25:F25"/>
    <mergeCell ref="G25:H25"/>
    <mergeCell ref="C27:D27"/>
    <mergeCell ref="E27:F27"/>
    <mergeCell ref="G27:H27"/>
    <mergeCell ref="B26:B27"/>
    <mergeCell ref="B28:B29"/>
    <mergeCell ref="C29:D29"/>
    <mergeCell ref="E29:F29"/>
    <mergeCell ref="G29:H29"/>
    <mergeCell ref="Q18:Q19"/>
    <mergeCell ref="R18:R19"/>
    <mergeCell ref="S18:S19"/>
    <mergeCell ref="T18:T19"/>
    <mergeCell ref="U18:U19"/>
    <mergeCell ref="M19:N19"/>
    <mergeCell ref="O19:P19"/>
    <mergeCell ref="Q20:Q21"/>
    <mergeCell ref="R20:R21"/>
    <mergeCell ref="M21:N21"/>
    <mergeCell ref="O21:P21"/>
    <mergeCell ref="Z16:Z17"/>
    <mergeCell ref="AA16:AA17"/>
    <mergeCell ref="AB16:AB17"/>
    <mergeCell ref="M13:N13"/>
    <mergeCell ref="O13:P13"/>
    <mergeCell ref="Q16:Q17"/>
    <mergeCell ref="R16:R17"/>
    <mergeCell ref="S16:S17"/>
    <mergeCell ref="T16:T17"/>
    <mergeCell ref="U16:U17"/>
    <mergeCell ref="M17:N17"/>
    <mergeCell ref="O17:P17"/>
    <mergeCell ref="AA12:AA13"/>
    <mergeCell ref="AB12:AB13"/>
    <mergeCell ref="T12:T13"/>
    <mergeCell ref="U12:U13"/>
    <mergeCell ref="V12:V13"/>
    <mergeCell ref="W12:W13"/>
    <mergeCell ref="X12:X13"/>
    <mergeCell ref="Y12:Y13"/>
    <mergeCell ref="Z12:Z13"/>
    <mergeCell ref="X14:X15"/>
    <mergeCell ref="Y14:Y15"/>
    <mergeCell ref="Z14:Z15"/>
    <mergeCell ref="I11:J11"/>
    <mergeCell ref="K11:L11"/>
    <mergeCell ref="Q12:Q13"/>
    <mergeCell ref="R12:R13"/>
    <mergeCell ref="S12:S13"/>
    <mergeCell ref="V16:V17"/>
    <mergeCell ref="W16:W17"/>
    <mergeCell ref="X16:X17"/>
    <mergeCell ref="Y16:Y17"/>
    <mergeCell ref="M11:N11"/>
    <mergeCell ref="O11:P11"/>
    <mergeCell ref="Q10:Q11"/>
    <mergeCell ref="R10:R11"/>
    <mergeCell ref="S10:S11"/>
    <mergeCell ref="T10:T11"/>
    <mergeCell ref="U10:U11"/>
    <mergeCell ref="I13:J13"/>
    <mergeCell ref="K13:L13"/>
    <mergeCell ref="I7:J7"/>
    <mergeCell ref="K7:L7"/>
    <mergeCell ref="Q8:Q9"/>
    <mergeCell ref="R8:R9"/>
    <mergeCell ref="S8:S9"/>
    <mergeCell ref="T8:T9"/>
    <mergeCell ref="U8:U9"/>
    <mergeCell ref="I9:J9"/>
    <mergeCell ref="K9:L9"/>
    <mergeCell ref="M9:N9"/>
    <mergeCell ref="O9:P9"/>
    <mergeCell ref="R22:R23"/>
    <mergeCell ref="X22:X23"/>
    <mergeCell ref="Z22:Z23"/>
    <mergeCell ref="AB22:AB23"/>
    <mergeCell ref="M25:N25"/>
    <mergeCell ref="O25:P25"/>
    <mergeCell ref="M23:N23"/>
    <mergeCell ref="O23:P23"/>
    <mergeCell ref="Q24:Q25"/>
    <mergeCell ref="R24:R25"/>
    <mergeCell ref="X24:X25"/>
    <mergeCell ref="Z24:Z25"/>
    <mergeCell ref="AB24:AB25"/>
    <mergeCell ref="Q22:Q23"/>
  </mergeCells>
  <conditionalFormatting sqref="C1 C3:C8 C10 C12 C14 C16 C18 C20 C22 C24 C26 C28 C30 C32 C34 C36 C38 C42:C1000 E1 E3:E6 E8 E10 E12 E14 E16 E18 E20 E22 E24 E26 E28 E30 E32 E34 E36 E38 E42:E1000 G1 G3:G6 G8 G10 G12 G14 G16 G18 G20 G22 G24 G26 G28 G30 G32 G34 G36 G38 G42:G1000 I1 I3:I8 I10 I12 I14 I16 I18 I20 I22 I24 I26 I28 I30 I32 I34 I36 I38 I42:I1000 K1 K3:K8 K10 K12 K14 K16 K18 K20 K22 K24 K26 K28 K30 K32 K34 K36 K38 K42:K1000 M1 M3:M8 M10 M12 M14 M16 M18 M20 M22 M24 M26 M28 M30 M32 M34 M36 M38 M42:M1000 O1 O3:O8 O10 O12 O14 O16 O18 O20 O22 O24 O26 O28 O30 O32 O34 O36 O38 O42:O1000">
    <cfRule type="cellIs" dxfId="39" priority="1" operator="equal">
      <formula>"X"</formula>
    </cfRule>
  </conditionalFormatting>
  <conditionalFormatting sqref="D1 D3:D8 D10 D12 D14 D16 D18 D20 D22 D24 D26 D28 D30 D32 D34 D36 D38 D42:D1000 F1 F3:F6 F8 F10 F12 F14 F16 F18 F20 F22 F24 F26 F28 F30 F32 F34 F36 F38 F42:F1000 H1 H3:H6 H8 H10 H12 H14 H16 H18 H20 H22 H24 H26 H28 H30 H32 H34 H36 H38 H42:H1000 J1 J3:J8 J10 J12 J14 J16 J18 J20 J22 J24 J26 J28 J30 J32 J34 J36 J38 J42:J1000 L1 L3:L8 L10 L12 L14 L16 L18 L20 L22 L24 L26 L28 L30 L32 L34 L36 L38 L42:L1000 N1 N3:N8 N10 N12 N14 N16 N18 N20 N22 N24 N26 N28 N30 N32 N34 N36 N38 N42:N1000 P1 P3:P8 P10 P12 P14 P16 P18 P20 P22 P24 P26 P28 P30 P32 P34 P36 P38 P42:P1000">
    <cfRule type="cellIs" dxfId="38" priority="2" operator="equal">
      <formula>"X"</formula>
    </cfRule>
  </conditionalFormatting>
  <conditionalFormatting sqref="C9 E9 G9 I9 K9 M9 O9">
    <cfRule type="cellIs" dxfId="37" priority="3" operator="equal">
      <formula>"X"</formula>
    </cfRule>
  </conditionalFormatting>
  <conditionalFormatting sqref="D9 F9 H9 J9 L9 N9 P9">
    <cfRule type="cellIs" dxfId="36" priority="4" operator="equal">
      <formula>"X"</formula>
    </cfRule>
  </conditionalFormatting>
  <conditionalFormatting sqref="C11 E11 G11 I11 K11 M11 O11">
    <cfRule type="cellIs" dxfId="35" priority="5" operator="equal">
      <formula>"X"</formula>
    </cfRule>
  </conditionalFormatting>
  <conditionalFormatting sqref="D11 F11 H11 J11 L11 N11 P11">
    <cfRule type="cellIs" dxfId="34" priority="6" operator="equal">
      <formula>"X"</formula>
    </cfRule>
  </conditionalFormatting>
  <conditionalFormatting sqref="C39 E39 G39 I39 K39 M39 O39">
    <cfRule type="cellIs" dxfId="33" priority="7" operator="equal">
      <formula>"X"</formula>
    </cfRule>
  </conditionalFormatting>
  <conditionalFormatting sqref="D39 F39 H39 J39 L39 N39 P39">
    <cfRule type="cellIs" dxfId="32" priority="8" operator="equal">
      <formula>"X"</formula>
    </cfRule>
  </conditionalFormatting>
  <conditionalFormatting sqref="C13 E13 G13 I13 K13 M13 O13">
    <cfRule type="cellIs" dxfId="31" priority="9" operator="equal">
      <formula>"X"</formula>
    </cfRule>
  </conditionalFormatting>
  <conditionalFormatting sqref="D13 F13 H13 J13 L13 N13 P13">
    <cfRule type="cellIs" dxfId="30" priority="10" operator="equal">
      <formula>"X"</formula>
    </cfRule>
  </conditionalFormatting>
  <conditionalFormatting sqref="C15 E15 G15 I15 K15 M15 O15">
    <cfRule type="cellIs" dxfId="29" priority="11" operator="equal">
      <formula>"X"</formula>
    </cfRule>
  </conditionalFormatting>
  <conditionalFormatting sqref="D15 F15 H15 J15 L15 N15 P15">
    <cfRule type="cellIs" dxfId="28" priority="12" operator="equal">
      <formula>"X"</formula>
    </cfRule>
  </conditionalFormatting>
  <conditionalFormatting sqref="C17 G17 I17 K17 M17 O17">
    <cfRule type="cellIs" dxfId="27" priority="13" operator="equal">
      <formula>"X"</formula>
    </cfRule>
  </conditionalFormatting>
  <conditionalFormatting sqref="D17 H17 J17 L17 N17 P17">
    <cfRule type="cellIs" dxfId="26" priority="14" operator="equal">
      <formula>"X"</formula>
    </cfRule>
  </conditionalFormatting>
  <conditionalFormatting sqref="C19 G19 I19 K19 M19 O19">
    <cfRule type="cellIs" dxfId="25" priority="15" operator="equal">
      <formula>"X"</formula>
    </cfRule>
  </conditionalFormatting>
  <conditionalFormatting sqref="D19 H19 J19 L19 N19 P19">
    <cfRule type="cellIs" dxfId="24" priority="16" operator="equal">
      <formula>"X"</formula>
    </cfRule>
  </conditionalFormatting>
  <conditionalFormatting sqref="E7 G7">
    <cfRule type="cellIs" dxfId="23" priority="17" operator="equal">
      <formula>"X"</formula>
    </cfRule>
  </conditionalFormatting>
  <conditionalFormatting sqref="F7 H7">
    <cfRule type="cellIs" dxfId="22" priority="18" operator="equal">
      <formula>"X"</formula>
    </cfRule>
  </conditionalFormatting>
  <conditionalFormatting sqref="C37 E37 G37 I37 K37 M37 O37">
    <cfRule type="cellIs" dxfId="21" priority="19" operator="equal">
      <formula>"X"</formula>
    </cfRule>
  </conditionalFormatting>
  <conditionalFormatting sqref="D37 F37 H37 J37 L37 N37 P37">
    <cfRule type="cellIs" dxfId="20" priority="20" operator="equal">
      <formula>"X"</formula>
    </cfRule>
  </conditionalFormatting>
  <conditionalFormatting sqref="C35 E35 G35 I35 K35 M35 O35">
    <cfRule type="cellIs" dxfId="19" priority="21" operator="equal">
      <formula>"X"</formula>
    </cfRule>
  </conditionalFormatting>
  <conditionalFormatting sqref="D35 F35 H35 J35 L35 N35">
    <cfRule type="cellIs" dxfId="18" priority="22" operator="equal">
      <formula>"X"</formula>
    </cfRule>
  </conditionalFormatting>
  <conditionalFormatting sqref="C33 E33 G33 I33 K33 M33 O33">
    <cfRule type="cellIs" dxfId="17" priority="23" operator="equal">
      <formula>"X"</formula>
    </cfRule>
  </conditionalFormatting>
  <conditionalFormatting sqref="D33 F33 H33 J33 L33 N33 P33">
    <cfRule type="cellIs" dxfId="16" priority="24" operator="equal">
      <formula>"X"</formula>
    </cfRule>
  </conditionalFormatting>
  <conditionalFormatting sqref="C31 E31 G31 I31 K31 M31 O31">
    <cfRule type="cellIs" dxfId="15" priority="25" operator="equal">
      <formula>"X"</formula>
    </cfRule>
  </conditionalFormatting>
  <conditionalFormatting sqref="D31 F31 H31 J31 L31 N31 P31">
    <cfRule type="cellIs" dxfId="14" priority="26" operator="equal">
      <formula>"X"</formula>
    </cfRule>
  </conditionalFormatting>
  <conditionalFormatting sqref="C29 E29 G29 I29 K29 M29 O29">
    <cfRule type="cellIs" dxfId="13" priority="27" operator="equal">
      <formula>"X"</formula>
    </cfRule>
  </conditionalFormatting>
  <conditionalFormatting sqref="D29 F29 H29 J29 L29 N29 P29">
    <cfRule type="cellIs" dxfId="12" priority="28" operator="equal">
      <formula>"X"</formula>
    </cfRule>
  </conditionalFormatting>
  <conditionalFormatting sqref="C27 E27 G27 I27 K27 M27 O27">
    <cfRule type="cellIs" dxfId="11" priority="29" operator="equal">
      <formula>"X"</formula>
    </cfRule>
  </conditionalFormatting>
  <conditionalFormatting sqref="D27 F27 H27 J27 L27 N27 P27">
    <cfRule type="cellIs" dxfId="10" priority="30" operator="equal">
      <formula>"X"</formula>
    </cfRule>
  </conditionalFormatting>
  <conditionalFormatting sqref="C25 E25 G25 I25 K25 M25 O25">
    <cfRule type="cellIs" dxfId="9" priority="31" operator="equal">
      <formula>"X"</formula>
    </cfRule>
  </conditionalFormatting>
  <conditionalFormatting sqref="D25 F25 H25 J25 L25 N25 P25">
    <cfRule type="cellIs" dxfId="8" priority="32" operator="equal">
      <formula>"X"</formula>
    </cfRule>
  </conditionalFormatting>
  <conditionalFormatting sqref="C23 E23 G23 I23 K23 M23 O23">
    <cfRule type="cellIs" dxfId="7" priority="33" operator="equal">
      <formula>"X"</formula>
    </cfRule>
  </conditionalFormatting>
  <conditionalFormatting sqref="D23 F23 H23 J23 L23 N23 P23">
    <cfRule type="cellIs" dxfId="6" priority="34" operator="equal">
      <formula>"X"</formula>
    </cfRule>
  </conditionalFormatting>
  <conditionalFormatting sqref="C21 E21 G21 I21 K21 M21 O21">
    <cfRule type="cellIs" dxfId="5" priority="35" operator="equal">
      <formula>"X"</formula>
    </cfRule>
  </conditionalFormatting>
  <conditionalFormatting sqref="D21 F21 H21 J21 L21 N21 P21">
    <cfRule type="cellIs" dxfId="4" priority="36" operator="equal">
      <formula>"X"</formula>
    </cfRule>
  </conditionalFormatting>
  <conditionalFormatting sqref="E19">
    <cfRule type="cellIs" dxfId="3" priority="37" operator="equal">
      <formula>"X"</formula>
    </cfRule>
  </conditionalFormatting>
  <conditionalFormatting sqref="F19">
    <cfRule type="cellIs" dxfId="2" priority="38" operator="equal">
      <formula>"X"</formula>
    </cfRule>
  </conditionalFormatting>
  <conditionalFormatting sqref="E17">
    <cfRule type="cellIs" dxfId="1" priority="39" operator="equal">
      <formula>"X"</formula>
    </cfRule>
  </conditionalFormatting>
  <conditionalFormatting sqref="F17">
    <cfRule type="cellIs" dxfId="0" priority="40" operator="equal">
      <formula>"X"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2.625" defaultRowHeight="15" customHeight="1" x14ac:dyDescent="0.3"/>
  <cols>
    <col min="1" max="1" width="10.25" customWidth="1"/>
    <col min="2" max="2" width="13.25" customWidth="1"/>
    <col min="3" max="3" width="42.25" customWidth="1"/>
    <col min="4" max="4" width="36.5" customWidth="1"/>
    <col min="5" max="5" width="8" customWidth="1"/>
    <col min="6" max="6" width="10.25" customWidth="1"/>
    <col min="7" max="26" width="10.625" customWidth="1"/>
  </cols>
  <sheetData>
    <row r="1" spans="1:26" ht="14.25" customHeight="1" x14ac:dyDescent="0.3">
      <c r="A1" s="53"/>
      <c r="B1" s="53"/>
      <c r="C1" s="53"/>
      <c r="D1" s="53"/>
      <c r="E1" s="53"/>
      <c r="F1" s="53"/>
    </row>
    <row r="2" spans="1:26" ht="31.5" customHeight="1" x14ac:dyDescent="0.3">
      <c r="A2" s="53"/>
      <c r="B2" s="135" t="s">
        <v>349</v>
      </c>
      <c r="C2" s="102"/>
      <c r="D2" s="102"/>
      <c r="E2" s="103"/>
      <c r="F2" s="53"/>
    </row>
    <row r="3" spans="1:26" ht="14.25" customHeight="1" x14ac:dyDescent="0.3">
      <c r="A3" s="53"/>
      <c r="B3" s="55" t="s">
        <v>283</v>
      </c>
      <c r="C3" s="55" t="s">
        <v>284</v>
      </c>
      <c r="D3" s="55" t="s">
        <v>350</v>
      </c>
      <c r="E3" s="55" t="s">
        <v>285</v>
      </c>
      <c r="F3" s="53"/>
    </row>
    <row r="4" spans="1:26" ht="14.25" customHeight="1" x14ac:dyDescent="0.3">
      <c r="A4" s="53"/>
      <c r="B4" s="69" t="s">
        <v>351</v>
      </c>
      <c r="C4" s="52" t="s">
        <v>352</v>
      </c>
      <c r="D4" s="52" t="s">
        <v>353</v>
      </c>
      <c r="E4" s="58">
        <v>1</v>
      </c>
      <c r="F4" s="53"/>
    </row>
    <row r="5" spans="1:26" ht="14.25" customHeight="1" x14ac:dyDescent="0.3">
      <c r="A5" s="53"/>
      <c r="B5" s="69" t="s">
        <v>23</v>
      </c>
      <c r="C5" s="52" t="s">
        <v>354</v>
      </c>
      <c r="D5" s="52" t="s">
        <v>355</v>
      </c>
      <c r="E5" s="58">
        <v>2</v>
      </c>
      <c r="F5" s="53"/>
    </row>
    <row r="6" spans="1:26" ht="14.25" customHeight="1" x14ac:dyDescent="0.3">
      <c r="A6" s="53"/>
      <c r="B6" s="69" t="s">
        <v>13</v>
      </c>
      <c r="C6" s="52" t="s">
        <v>356</v>
      </c>
      <c r="D6" s="52" t="s">
        <v>357</v>
      </c>
      <c r="E6" s="58">
        <v>3</v>
      </c>
      <c r="F6" s="53"/>
    </row>
    <row r="7" spans="1:26" ht="14.25" customHeight="1" x14ac:dyDescent="0.3">
      <c r="A7" s="53"/>
      <c r="B7" s="69" t="s">
        <v>8</v>
      </c>
      <c r="C7" s="52" t="s">
        <v>358</v>
      </c>
      <c r="D7" s="52" t="s">
        <v>359</v>
      </c>
      <c r="E7" s="58">
        <v>4</v>
      </c>
      <c r="F7" s="53"/>
    </row>
    <row r="8" spans="1:26" ht="14.25" customHeight="1" x14ac:dyDescent="0.3">
      <c r="A8" s="53"/>
      <c r="B8" s="69" t="s">
        <v>360</v>
      </c>
      <c r="C8" s="52" t="s">
        <v>361</v>
      </c>
      <c r="D8" s="52" t="s">
        <v>362</v>
      </c>
      <c r="E8" s="58">
        <v>5</v>
      </c>
      <c r="F8" s="53"/>
    </row>
    <row r="9" spans="1:26" ht="14.25" customHeigh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 x14ac:dyDescent="0.3"/>
    <row r="11" spans="1:26" ht="14.25" customHeight="1" x14ac:dyDescent="0.3"/>
    <row r="12" spans="1:26" ht="14.25" customHeight="1" x14ac:dyDescent="0.3"/>
    <row r="13" spans="1:26" ht="14.25" customHeight="1" x14ac:dyDescent="0.3"/>
    <row r="14" spans="1:26" ht="14.25" customHeight="1" x14ac:dyDescent="0.3"/>
    <row r="15" spans="1:26" ht="14.25" customHeight="1" x14ac:dyDescent="0.3"/>
    <row r="16" spans="1:2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2:E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3"/>
  <cols>
    <col min="1" max="1" width="18.75" customWidth="1"/>
    <col min="2" max="2" width="21.5" customWidth="1"/>
    <col min="3" max="3" width="9.625" customWidth="1"/>
    <col min="4" max="6" width="21.375" customWidth="1"/>
    <col min="7" max="8" width="17.875" customWidth="1"/>
    <col min="9" max="26" width="11.375" customWidth="1"/>
  </cols>
  <sheetData>
    <row r="1" spans="1:26" ht="24" customHeigh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4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4" customHeight="1" x14ac:dyDescent="0.3">
      <c r="A3" s="70"/>
      <c r="B3" s="70"/>
      <c r="C3" s="70"/>
      <c r="D3" s="136"/>
      <c r="E3" s="137"/>
      <c r="F3" s="13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24" customHeight="1" x14ac:dyDescent="0.3">
      <c r="A4" s="70"/>
      <c r="B4" s="70"/>
      <c r="C4" s="70"/>
      <c r="D4" s="136" t="s">
        <v>363</v>
      </c>
      <c r="E4" s="137"/>
      <c r="F4" s="138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24" customHeight="1" x14ac:dyDescent="0.3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56.25" customHeight="1" x14ac:dyDescent="0.3">
      <c r="A6" s="70"/>
      <c r="B6" s="71" t="s">
        <v>4</v>
      </c>
      <c r="C6" s="72">
        <v>5</v>
      </c>
      <c r="D6" s="73"/>
      <c r="E6" s="73"/>
      <c r="F6" s="73"/>
      <c r="G6" s="70"/>
      <c r="H6" s="74" t="s">
        <v>364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56.25" customHeight="1" x14ac:dyDescent="0.3">
      <c r="A7" s="70"/>
      <c r="B7" s="71" t="s">
        <v>8</v>
      </c>
      <c r="C7" s="72">
        <v>4</v>
      </c>
      <c r="D7" s="75"/>
      <c r="E7" s="75"/>
      <c r="F7" s="73"/>
      <c r="G7" s="70"/>
      <c r="H7" s="76" t="s">
        <v>365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56.25" customHeight="1" x14ac:dyDescent="0.3">
      <c r="A8" s="77" t="s">
        <v>344</v>
      </c>
      <c r="B8" s="71" t="s">
        <v>13</v>
      </c>
      <c r="C8" s="72">
        <v>3</v>
      </c>
      <c r="D8" s="75"/>
      <c r="E8" s="75"/>
      <c r="F8" s="73"/>
      <c r="G8" s="70"/>
      <c r="H8" s="78" t="s">
        <v>14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56.25" customHeight="1" x14ac:dyDescent="0.3">
      <c r="A9" s="70"/>
      <c r="B9" s="71" t="s">
        <v>23</v>
      </c>
      <c r="C9" s="72">
        <v>2</v>
      </c>
      <c r="D9" s="79"/>
      <c r="E9" s="75"/>
      <c r="F9" s="73"/>
      <c r="G9" s="70"/>
      <c r="H9" s="80" t="s">
        <v>366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56.25" customHeight="1" x14ac:dyDescent="0.3">
      <c r="A10" s="70"/>
      <c r="B10" s="71" t="s">
        <v>28</v>
      </c>
      <c r="C10" s="72">
        <v>1</v>
      </c>
      <c r="D10" s="79"/>
      <c r="E10" s="75"/>
      <c r="F10" s="73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6.5" customHeight="1" x14ac:dyDescent="0.3">
      <c r="A11" s="70"/>
      <c r="B11" s="70"/>
      <c r="C11" s="70"/>
      <c r="D11" s="81">
        <v>3</v>
      </c>
      <c r="E11" s="81">
        <v>4</v>
      </c>
      <c r="F11" s="81">
        <v>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6.5" customHeight="1" x14ac:dyDescent="0.3">
      <c r="A12" s="70"/>
      <c r="B12" s="70"/>
      <c r="C12" s="70"/>
      <c r="D12" s="81" t="s">
        <v>14</v>
      </c>
      <c r="E12" s="81" t="s">
        <v>9</v>
      </c>
      <c r="F12" s="81" t="s">
        <v>5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6.5" customHeight="1" x14ac:dyDescent="0.3">
      <c r="A13" s="70"/>
      <c r="B13" s="70"/>
      <c r="C13" s="70"/>
      <c r="D13" s="81"/>
      <c r="E13" s="81"/>
      <c r="F13" s="8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6.5" customHeight="1" x14ac:dyDescent="0.3">
      <c r="A14" s="70"/>
      <c r="B14" s="70"/>
      <c r="C14" s="70"/>
      <c r="D14" s="139"/>
      <c r="E14" s="137"/>
      <c r="F14" s="13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6.5" customHeight="1" x14ac:dyDescent="0.3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6.5" customHeigh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6.5" customHeight="1" x14ac:dyDescent="0.3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6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6.5" customHeigh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6.5" customHeight="1" x14ac:dyDescent="0.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6.5" customHeight="1" x14ac:dyDescent="0.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6.5" customHeight="1" x14ac:dyDescent="0.3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6.5" customHeight="1" x14ac:dyDescent="0.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6.5" customHeight="1" x14ac:dyDescent="0.3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6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6.5" customHeigh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6.5" customHeight="1" x14ac:dyDescent="0.3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6.5" customHeight="1" x14ac:dyDescent="0.3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6.5" customHeight="1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6.5" customHeight="1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6.5" customHeight="1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6.5" customHeight="1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6.5" customHeight="1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6.5" customHeight="1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6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6.5" customHeight="1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6.5" customHeight="1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6.5" customHeight="1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6.5" customHeight="1" x14ac:dyDescent="0.3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6.5" customHeight="1" x14ac:dyDescent="0.3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6.5" customHeight="1" x14ac:dyDescent="0.3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6.5" customHeight="1" x14ac:dyDescent="0.3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 customHeight="1" x14ac:dyDescent="0.3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 customHeigh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6.5" customHeight="1" x14ac:dyDescent="0.3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6.5" customHeight="1" x14ac:dyDescent="0.3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6.5" customHeight="1" x14ac:dyDescent="0.3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6.5" customHeight="1" x14ac:dyDescent="0.3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6.5" customHeight="1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6.5" customHeight="1" x14ac:dyDescent="0.3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6.5" customHeigh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6.5" customHeight="1" x14ac:dyDescent="0.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6.5" customHeight="1" x14ac:dyDescent="0.3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6.5" customHeight="1" x14ac:dyDescent="0.3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6.5" customHeight="1" x14ac:dyDescent="0.3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6.5" customHeight="1" x14ac:dyDescent="0.3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6.5" customHeight="1" x14ac:dyDescent="0.3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6.5" customHeight="1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6.5" customHeight="1" x14ac:dyDescent="0.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6.5" customHeight="1" x14ac:dyDescent="0.3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6.5" customHeight="1" x14ac:dyDescent="0.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6.5" customHeight="1" x14ac:dyDescent="0.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6.5" customHeight="1" x14ac:dyDescent="0.3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6.5" customHeight="1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6.5" customHeight="1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6.5" customHeigh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6.5" customHeigh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6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6.5" customHeight="1" x14ac:dyDescent="0.3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6.5" customHeight="1" x14ac:dyDescent="0.3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6.5" customHeight="1" x14ac:dyDescent="0.3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6.5" customHeight="1" x14ac:dyDescent="0.3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6.5" customHeight="1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6.5" customHeight="1" x14ac:dyDescent="0.3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6.5" customHeight="1" x14ac:dyDescent="0.3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6.5" customHeight="1" x14ac:dyDescent="0.3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6.5" customHeight="1" x14ac:dyDescent="0.3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6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6.5" customHeight="1" x14ac:dyDescent="0.3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6.5" customHeight="1" x14ac:dyDescent="0.3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6.5" customHeight="1" x14ac:dyDescent="0.3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6.5" customHeight="1" x14ac:dyDescent="0.3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6.5" customHeight="1" x14ac:dyDescent="0.3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6.5" customHeight="1" x14ac:dyDescent="0.3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6.5" customHeight="1" x14ac:dyDescent="0.3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6.5" customHeight="1" x14ac:dyDescent="0.3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6.5" customHeight="1" x14ac:dyDescent="0.3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6.5" customHeight="1" x14ac:dyDescent="0.3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6.5" customHeight="1" x14ac:dyDescent="0.3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6.5" customHeight="1" x14ac:dyDescent="0.3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6.5" customHeight="1" x14ac:dyDescent="0.3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6.5" customHeight="1" x14ac:dyDescent="0.3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6.5" customHeight="1" x14ac:dyDescent="0.3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6.5" customHeight="1" x14ac:dyDescent="0.3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6.5" customHeight="1" x14ac:dyDescent="0.3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6.5" customHeight="1" x14ac:dyDescent="0.3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6.5" customHeight="1" x14ac:dyDescent="0.3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6.5" customHeight="1" x14ac:dyDescent="0.3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6.5" customHeight="1" x14ac:dyDescent="0.3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6.5" customHeight="1" x14ac:dyDescent="0.3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6.5" customHeight="1" x14ac:dyDescent="0.3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6.5" customHeight="1" x14ac:dyDescent="0.3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6.5" customHeight="1" x14ac:dyDescent="0.3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6.5" customHeight="1" x14ac:dyDescent="0.3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6.5" customHeight="1" x14ac:dyDescent="0.3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6.5" customHeight="1" x14ac:dyDescent="0.3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6.5" customHeight="1" x14ac:dyDescent="0.3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6.5" customHeight="1" x14ac:dyDescent="0.3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6.5" customHeight="1" x14ac:dyDescent="0.3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6.5" customHeight="1" x14ac:dyDescent="0.3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6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6.5" customHeight="1" x14ac:dyDescent="0.3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6.5" customHeight="1" x14ac:dyDescent="0.3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6.5" customHeight="1" x14ac:dyDescent="0.3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6.5" customHeight="1" x14ac:dyDescent="0.3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6.5" customHeight="1" x14ac:dyDescent="0.3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6.5" customHeight="1" x14ac:dyDescent="0.3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6.5" customHeight="1" x14ac:dyDescent="0.3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6.5" customHeight="1" x14ac:dyDescent="0.3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6.5" customHeight="1" x14ac:dyDescent="0.3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6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6.5" customHeight="1" x14ac:dyDescent="0.3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6.5" customHeight="1" x14ac:dyDescent="0.3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6.5" customHeight="1" x14ac:dyDescent="0.3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6.5" customHeight="1" x14ac:dyDescent="0.3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6.5" customHeight="1" x14ac:dyDescent="0.3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6.5" customHeight="1" x14ac:dyDescent="0.3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6.5" customHeight="1" x14ac:dyDescent="0.3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6.5" customHeight="1" x14ac:dyDescent="0.3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6.5" customHeight="1" x14ac:dyDescent="0.3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6.5" customHeight="1" x14ac:dyDescent="0.3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6.5" customHeight="1" x14ac:dyDescent="0.3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6.5" customHeight="1" x14ac:dyDescent="0.3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6.5" customHeight="1" x14ac:dyDescent="0.3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6.5" customHeight="1" x14ac:dyDescent="0.3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6.5" customHeight="1" x14ac:dyDescent="0.3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6.5" customHeight="1" x14ac:dyDescent="0.3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6.5" customHeight="1" x14ac:dyDescent="0.3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6.5" customHeight="1" x14ac:dyDescent="0.3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6.5" customHeight="1" x14ac:dyDescent="0.3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6.5" customHeight="1" x14ac:dyDescent="0.3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6.5" customHeight="1" x14ac:dyDescent="0.3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6.5" customHeight="1" x14ac:dyDescent="0.3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6.5" customHeight="1" x14ac:dyDescent="0.3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6.5" customHeight="1" x14ac:dyDescent="0.3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6.5" customHeight="1" x14ac:dyDescent="0.3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6.5" customHeight="1" x14ac:dyDescent="0.3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6.5" customHeight="1" x14ac:dyDescent="0.3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6.5" customHeight="1" x14ac:dyDescent="0.3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6.5" customHeight="1" x14ac:dyDescent="0.3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6.5" customHeight="1" x14ac:dyDescent="0.3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6.5" customHeight="1" x14ac:dyDescent="0.3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6.5" customHeight="1" x14ac:dyDescent="0.3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6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6.5" customHeight="1" x14ac:dyDescent="0.3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6.5" customHeight="1" x14ac:dyDescent="0.3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6.5" customHeight="1" x14ac:dyDescent="0.3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6.5" customHeight="1" x14ac:dyDescent="0.3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6.5" customHeight="1" x14ac:dyDescent="0.3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6.5" customHeight="1" x14ac:dyDescent="0.3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6.5" customHeight="1" x14ac:dyDescent="0.3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6.5" customHeight="1" x14ac:dyDescent="0.3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6.5" customHeight="1" x14ac:dyDescent="0.3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6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6.5" customHeight="1" x14ac:dyDescent="0.3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6.5" customHeight="1" x14ac:dyDescent="0.3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6.5" customHeight="1" x14ac:dyDescent="0.3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6.5" customHeight="1" x14ac:dyDescent="0.3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6.5" customHeight="1" x14ac:dyDescent="0.3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6.5" customHeight="1" x14ac:dyDescent="0.3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6.5" customHeight="1" x14ac:dyDescent="0.3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6.5" customHeight="1" x14ac:dyDescent="0.3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6.5" customHeight="1" x14ac:dyDescent="0.3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6.5" customHeight="1" x14ac:dyDescent="0.3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6.5" customHeight="1" x14ac:dyDescent="0.3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6.5" customHeight="1" x14ac:dyDescent="0.3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6.5" customHeight="1" x14ac:dyDescent="0.3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6.5" customHeight="1" x14ac:dyDescent="0.3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6.5" customHeight="1" x14ac:dyDescent="0.3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6.5" customHeight="1" x14ac:dyDescent="0.3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6.5" customHeight="1" x14ac:dyDescent="0.3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6.5" customHeight="1" x14ac:dyDescent="0.3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6.5" customHeight="1" x14ac:dyDescent="0.3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6.5" customHeight="1" x14ac:dyDescent="0.3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6.5" customHeight="1" x14ac:dyDescent="0.3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6.5" customHeight="1" x14ac:dyDescent="0.3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6.5" customHeight="1" x14ac:dyDescent="0.3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6.5" customHeight="1" x14ac:dyDescent="0.3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6.5" customHeight="1" x14ac:dyDescent="0.3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6.5" customHeight="1" x14ac:dyDescent="0.3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6.5" customHeight="1" x14ac:dyDescent="0.3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6.5" customHeight="1" x14ac:dyDescent="0.3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6.5" customHeight="1" x14ac:dyDescent="0.3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6.5" customHeight="1" x14ac:dyDescent="0.3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6.5" customHeight="1" x14ac:dyDescent="0.3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6.5" customHeight="1" x14ac:dyDescent="0.3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6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6.5" customHeight="1" x14ac:dyDescent="0.3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6.5" customHeight="1" x14ac:dyDescent="0.3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6.5" customHeight="1" x14ac:dyDescent="0.3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6.5" customHeight="1" x14ac:dyDescent="0.3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6.5" customHeight="1" x14ac:dyDescent="0.3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6.5" customHeight="1" x14ac:dyDescent="0.3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6.5" customHeight="1" x14ac:dyDescent="0.3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6.5" customHeight="1" x14ac:dyDescent="0.3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6.5" customHeight="1" x14ac:dyDescent="0.3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6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6.5" customHeight="1" x14ac:dyDescent="0.3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6.5" customHeight="1" x14ac:dyDescent="0.3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6.5" customHeight="1" x14ac:dyDescent="0.3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6.5" customHeight="1" x14ac:dyDescent="0.3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6.5" customHeight="1" x14ac:dyDescent="0.3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6.5" customHeight="1" x14ac:dyDescent="0.3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6.5" customHeight="1" x14ac:dyDescent="0.3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6.5" customHeight="1" x14ac:dyDescent="0.3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6.5" customHeight="1" x14ac:dyDescent="0.3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6.5" customHeight="1" x14ac:dyDescent="0.3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6.5" customHeight="1" x14ac:dyDescent="0.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6.5" customHeight="1" x14ac:dyDescent="0.3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6.5" customHeight="1" x14ac:dyDescent="0.3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6.5" customHeight="1" x14ac:dyDescent="0.3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6.5" customHeight="1" x14ac:dyDescent="0.3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6.5" customHeight="1" x14ac:dyDescent="0.3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6.5" customHeight="1" x14ac:dyDescent="0.3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6.5" customHeight="1" x14ac:dyDescent="0.3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6.5" customHeight="1" x14ac:dyDescent="0.3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6.5" customHeight="1" x14ac:dyDescent="0.3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6.5" customHeight="1" x14ac:dyDescent="0.3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6.5" customHeight="1" x14ac:dyDescent="0.3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6.5" customHeight="1" x14ac:dyDescent="0.3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6.5" customHeight="1" x14ac:dyDescent="0.3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6.5" customHeight="1" x14ac:dyDescent="0.3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6.5" customHeight="1" x14ac:dyDescent="0.3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6.5" customHeight="1" x14ac:dyDescent="0.3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6.5" customHeight="1" x14ac:dyDescent="0.3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6.5" customHeight="1" x14ac:dyDescent="0.3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6.5" customHeight="1" x14ac:dyDescent="0.3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6.5" customHeight="1" x14ac:dyDescent="0.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6.5" customHeight="1" x14ac:dyDescent="0.3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6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6.5" customHeight="1" x14ac:dyDescent="0.3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6.5" customHeight="1" x14ac:dyDescent="0.3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6.5" customHeight="1" x14ac:dyDescent="0.3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6.5" customHeight="1" x14ac:dyDescent="0.3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6.5" customHeight="1" x14ac:dyDescent="0.3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6.5" customHeight="1" x14ac:dyDescent="0.3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6.5" customHeight="1" x14ac:dyDescent="0.3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6.5" customHeight="1" x14ac:dyDescent="0.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6.5" customHeight="1" x14ac:dyDescent="0.3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6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6.5" customHeight="1" x14ac:dyDescent="0.3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6.5" customHeight="1" x14ac:dyDescent="0.3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6.5" customHeight="1" x14ac:dyDescent="0.3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6.5" customHeight="1" x14ac:dyDescent="0.3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6.5" customHeight="1" x14ac:dyDescent="0.3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6.5" customHeight="1" x14ac:dyDescent="0.3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6.5" customHeight="1" x14ac:dyDescent="0.3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6.5" customHeight="1" x14ac:dyDescent="0.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6.5" customHeight="1" x14ac:dyDescent="0.3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6.5" customHeight="1" x14ac:dyDescent="0.3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6.5" customHeight="1" x14ac:dyDescent="0.3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6.5" customHeight="1" x14ac:dyDescent="0.3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6.5" customHeight="1" x14ac:dyDescent="0.3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6.5" customHeight="1" x14ac:dyDescent="0.3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6.5" customHeight="1" x14ac:dyDescent="0.3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6.5" customHeight="1" x14ac:dyDescent="0.3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6.5" customHeight="1" x14ac:dyDescent="0.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6.5" customHeight="1" x14ac:dyDescent="0.3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6.5" customHeight="1" x14ac:dyDescent="0.3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6.5" customHeight="1" x14ac:dyDescent="0.3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6.5" customHeight="1" x14ac:dyDescent="0.3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6.5" customHeight="1" x14ac:dyDescent="0.3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6.5" customHeight="1" x14ac:dyDescent="0.3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6.5" customHeight="1" x14ac:dyDescent="0.3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6.5" customHeight="1" x14ac:dyDescent="0.3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6.5" customHeight="1" x14ac:dyDescent="0.3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6.5" customHeight="1" x14ac:dyDescent="0.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6.5" customHeight="1" x14ac:dyDescent="0.3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6.5" customHeight="1" x14ac:dyDescent="0.3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6.5" customHeight="1" x14ac:dyDescent="0.3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6.5" customHeight="1" x14ac:dyDescent="0.3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6.5" customHeight="1" x14ac:dyDescent="0.3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6.5" customHeight="1" x14ac:dyDescent="0.3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6.5" customHeight="1" x14ac:dyDescent="0.3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6.5" customHeight="1" x14ac:dyDescent="0.3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6.5" customHeight="1" x14ac:dyDescent="0.3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6.5" customHeight="1" x14ac:dyDescent="0.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6.5" customHeight="1" x14ac:dyDescent="0.3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6.5" customHeight="1" x14ac:dyDescent="0.3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6.5" customHeight="1" x14ac:dyDescent="0.3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6.5" customHeight="1" x14ac:dyDescent="0.3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6.5" customHeight="1" x14ac:dyDescent="0.3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6.5" customHeight="1" x14ac:dyDescent="0.3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6.5" customHeight="1" x14ac:dyDescent="0.3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6.5" customHeight="1" x14ac:dyDescent="0.3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6.5" customHeight="1" x14ac:dyDescent="0.3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6.5" customHeight="1" x14ac:dyDescent="0.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6.5" customHeight="1" x14ac:dyDescent="0.3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6.5" customHeight="1" x14ac:dyDescent="0.3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6.5" customHeight="1" x14ac:dyDescent="0.3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6.5" customHeight="1" x14ac:dyDescent="0.3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6.5" customHeight="1" x14ac:dyDescent="0.3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6.5" customHeight="1" x14ac:dyDescent="0.3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6.5" customHeight="1" x14ac:dyDescent="0.3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6.5" customHeight="1" x14ac:dyDescent="0.3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6.5" customHeight="1" x14ac:dyDescent="0.3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6.5" customHeight="1" x14ac:dyDescent="0.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6.5" customHeight="1" x14ac:dyDescent="0.3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6.5" customHeight="1" x14ac:dyDescent="0.3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6.5" customHeight="1" x14ac:dyDescent="0.3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6.5" customHeight="1" x14ac:dyDescent="0.3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6.5" customHeight="1" x14ac:dyDescent="0.3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6.5" customHeight="1" x14ac:dyDescent="0.3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6.5" customHeight="1" x14ac:dyDescent="0.3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6.5" customHeight="1" x14ac:dyDescent="0.3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6.5" customHeight="1" x14ac:dyDescent="0.3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6.5" customHeight="1" x14ac:dyDescent="0.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6.5" customHeight="1" x14ac:dyDescent="0.3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6.5" customHeight="1" x14ac:dyDescent="0.3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6.5" customHeight="1" x14ac:dyDescent="0.3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6.5" customHeight="1" x14ac:dyDescent="0.3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6.5" customHeight="1" x14ac:dyDescent="0.3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6.5" customHeight="1" x14ac:dyDescent="0.3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6.5" customHeight="1" x14ac:dyDescent="0.3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6.5" customHeight="1" x14ac:dyDescent="0.3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6.5" customHeight="1" x14ac:dyDescent="0.3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6.5" customHeight="1" x14ac:dyDescent="0.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6.5" customHeight="1" x14ac:dyDescent="0.3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6.5" customHeight="1" x14ac:dyDescent="0.3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6.5" customHeight="1" x14ac:dyDescent="0.3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6.5" customHeight="1" x14ac:dyDescent="0.3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6.5" customHeight="1" x14ac:dyDescent="0.3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6.5" customHeight="1" x14ac:dyDescent="0.3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6.5" customHeight="1" x14ac:dyDescent="0.3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6.5" customHeight="1" x14ac:dyDescent="0.3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6.5" customHeight="1" x14ac:dyDescent="0.3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6.5" customHeight="1" x14ac:dyDescent="0.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6.5" customHeight="1" x14ac:dyDescent="0.3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6.5" customHeight="1" x14ac:dyDescent="0.3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6.5" customHeight="1" x14ac:dyDescent="0.3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6.5" customHeight="1" x14ac:dyDescent="0.3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6.5" customHeight="1" x14ac:dyDescent="0.3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6.5" customHeight="1" x14ac:dyDescent="0.3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6.5" customHeight="1" x14ac:dyDescent="0.3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6.5" customHeight="1" x14ac:dyDescent="0.3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6.5" customHeight="1" x14ac:dyDescent="0.3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6.5" customHeight="1" x14ac:dyDescent="0.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6.5" customHeight="1" x14ac:dyDescent="0.3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6.5" customHeight="1" x14ac:dyDescent="0.3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6.5" customHeight="1" x14ac:dyDescent="0.3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6.5" customHeight="1" x14ac:dyDescent="0.3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6.5" customHeight="1" x14ac:dyDescent="0.3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6.5" customHeight="1" x14ac:dyDescent="0.3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6.5" customHeight="1" x14ac:dyDescent="0.3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6.5" customHeight="1" x14ac:dyDescent="0.3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6.5" customHeight="1" x14ac:dyDescent="0.3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6.5" customHeight="1" x14ac:dyDescent="0.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6.5" customHeight="1" x14ac:dyDescent="0.3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6.5" customHeight="1" x14ac:dyDescent="0.3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6.5" customHeight="1" x14ac:dyDescent="0.3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6.5" customHeight="1" x14ac:dyDescent="0.3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6.5" customHeight="1" x14ac:dyDescent="0.3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6.5" customHeight="1" x14ac:dyDescent="0.3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6.5" customHeight="1" x14ac:dyDescent="0.3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6.5" customHeight="1" x14ac:dyDescent="0.3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6.5" customHeight="1" x14ac:dyDescent="0.3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6.5" customHeight="1" x14ac:dyDescent="0.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6.5" customHeight="1" x14ac:dyDescent="0.3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6.5" customHeight="1" x14ac:dyDescent="0.3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6.5" customHeight="1" x14ac:dyDescent="0.3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6.5" customHeight="1" x14ac:dyDescent="0.3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6.5" customHeight="1" x14ac:dyDescent="0.3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6.5" customHeight="1" x14ac:dyDescent="0.3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6.5" customHeight="1" x14ac:dyDescent="0.3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6.5" customHeight="1" x14ac:dyDescent="0.3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6.5" customHeight="1" x14ac:dyDescent="0.3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6.5" customHeight="1" x14ac:dyDescent="0.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6.5" customHeight="1" x14ac:dyDescent="0.3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6.5" customHeight="1" x14ac:dyDescent="0.3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6.5" customHeight="1" x14ac:dyDescent="0.3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6.5" customHeight="1" x14ac:dyDescent="0.3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6.5" customHeight="1" x14ac:dyDescent="0.3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6.5" customHeight="1" x14ac:dyDescent="0.3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6.5" customHeight="1" x14ac:dyDescent="0.3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6.5" customHeight="1" x14ac:dyDescent="0.3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6.5" customHeight="1" x14ac:dyDescent="0.3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6.5" customHeight="1" x14ac:dyDescent="0.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6.5" customHeight="1" x14ac:dyDescent="0.3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6.5" customHeight="1" x14ac:dyDescent="0.3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6.5" customHeight="1" x14ac:dyDescent="0.3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6.5" customHeight="1" x14ac:dyDescent="0.3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6.5" customHeight="1" x14ac:dyDescent="0.3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6.5" customHeight="1" x14ac:dyDescent="0.3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6.5" customHeight="1" x14ac:dyDescent="0.3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6.5" customHeight="1" x14ac:dyDescent="0.3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6.5" customHeight="1" x14ac:dyDescent="0.3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6.5" customHeight="1" x14ac:dyDescent="0.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6.5" customHeight="1" x14ac:dyDescent="0.3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6.5" customHeight="1" x14ac:dyDescent="0.3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6.5" customHeight="1" x14ac:dyDescent="0.3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6.5" customHeight="1" x14ac:dyDescent="0.3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6.5" customHeight="1" x14ac:dyDescent="0.3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6.5" customHeight="1" x14ac:dyDescent="0.3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6.5" customHeight="1" x14ac:dyDescent="0.3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6.5" customHeight="1" x14ac:dyDescent="0.3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6.5" customHeight="1" x14ac:dyDescent="0.3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6.5" customHeight="1" x14ac:dyDescent="0.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6.5" customHeight="1" x14ac:dyDescent="0.3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6.5" customHeight="1" x14ac:dyDescent="0.3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6.5" customHeight="1" x14ac:dyDescent="0.3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6.5" customHeight="1" x14ac:dyDescent="0.3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6.5" customHeight="1" x14ac:dyDescent="0.3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6.5" customHeight="1" x14ac:dyDescent="0.3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6.5" customHeight="1" x14ac:dyDescent="0.3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6.5" customHeight="1" x14ac:dyDescent="0.3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6.5" customHeight="1" x14ac:dyDescent="0.3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6.5" customHeight="1" x14ac:dyDescent="0.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6.5" customHeight="1" x14ac:dyDescent="0.3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6.5" customHeight="1" x14ac:dyDescent="0.3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6.5" customHeight="1" x14ac:dyDescent="0.3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6.5" customHeight="1" x14ac:dyDescent="0.3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6.5" customHeight="1" x14ac:dyDescent="0.3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6.5" customHeight="1" x14ac:dyDescent="0.3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6.5" customHeight="1" x14ac:dyDescent="0.3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6.5" customHeight="1" x14ac:dyDescent="0.3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6.5" customHeight="1" x14ac:dyDescent="0.3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6.5" customHeight="1" x14ac:dyDescent="0.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6.5" customHeight="1" x14ac:dyDescent="0.3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6.5" customHeight="1" x14ac:dyDescent="0.3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6.5" customHeight="1" x14ac:dyDescent="0.3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6.5" customHeight="1" x14ac:dyDescent="0.3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6.5" customHeight="1" x14ac:dyDescent="0.3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6.5" customHeight="1" x14ac:dyDescent="0.3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6.5" customHeight="1" x14ac:dyDescent="0.3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6.5" customHeight="1" x14ac:dyDescent="0.3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6.5" customHeight="1" x14ac:dyDescent="0.3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6.5" customHeight="1" x14ac:dyDescent="0.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6.5" customHeight="1" x14ac:dyDescent="0.3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6.5" customHeight="1" x14ac:dyDescent="0.3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6.5" customHeight="1" x14ac:dyDescent="0.3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6.5" customHeight="1" x14ac:dyDescent="0.3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6.5" customHeight="1" x14ac:dyDescent="0.3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6.5" customHeight="1" x14ac:dyDescent="0.3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6.5" customHeight="1" x14ac:dyDescent="0.3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6.5" customHeight="1" x14ac:dyDescent="0.3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6.5" customHeight="1" x14ac:dyDescent="0.3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6.5" customHeight="1" x14ac:dyDescent="0.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6.5" customHeight="1" x14ac:dyDescent="0.3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6.5" customHeight="1" x14ac:dyDescent="0.3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6.5" customHeight="1" x14ac:dyDescent="0.3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6.5" customHeight="1" x14ac:dyDescent="0.3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6.5" customHeight="1" x14ac:dyDescent="0.3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6.5" customHeight="1" x14ac:dyDescent="0.3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6.5" customHeight="1" x14ac:dyDescent="0.3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6.5" customHeight="1" x14ac:dyDescent="0.3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6.5" customHeight="1" x14ac:dyDescent="0.3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6.5" customHeight="1" x14ac:dyDescent="0.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6.5" customHeight="1" x14ac:dyDescent="0.3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6.5" customHeight="1" x14ac:dyDescent="0.3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6.5" customHeight="1" x14ac:dyDescent="0.3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6.5" customHeight="1" x14ac:dyDescent="0.3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6.5" customHeight="1" x14ac:dyDescent="0.3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6.5" customHeight="1" x14ac:dyDescent="0.3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6.5" customHeight="1" x14ac:dyDescent="0.3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6.5" customHeight="1" x14ac:dyDescent="0.3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6.5" customHeight="1" x14ac:dyDescent="0.3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6.5" customHeight="1" x14ac:dyDescent="0.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6.5" customHeight="1" x14ac:dyDescent="0.3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6.5" customHeight="1" x14ac:dyDescent="0.3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6.5" customHeight="1" x14ac:dyDescent="0.3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6.5" customHeight="1" x14ac:dyDescent="0.3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6.5" customHeight="1" x14ac:dyDescent="0.3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6.5" customHeight="1" x14ac:dyDescent="0.3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6.5" customHeight="1" x14ac:dyDescent="0.3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6.5" customHeight="1" x14ac:dyDescent="0.3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6.5" customHeight="1" x14ac:dyDescent="0.3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6.5" customHeight="1" x14ac:dyDescent="0.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6.5" customHeight="1" x14ac:dyDescent="0.3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6.5" customHeight="1" x14ac:dyDescent="0.3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6.5" customHeight="1" x14ac:dyDescent="0.3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6.5" customHeight="1" x14ac:dyDescent="0.3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6.5" customHeight="1" x14ac:dyDescent="0.3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6.5" customHeight="1" x14ac:dyDescent="0.3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6.5" customHeight="1" x14ac:dyDescent="0.3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6.5" customHeight="1" x14ac:dyDescent="0.3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6.5" customHeight="1" x14ac:dyDescent="0.3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6.5" customHeight="1" x14ac:dyDescent="0.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6.5" customHeight="1" x14ac:dyDescent="0.3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6.5" customHeight="1" x14ac:dyDescent="0.3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6.5" customHeight="1" x14ac:dyDescent="0.3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6.5" customHeight="1" x14ac:dyDescent="0.3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6.5" customHeight="1" x14ac:dyDescent="0.3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6.5" customHeight="1" x14ac:dyDescent="0.3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6.5" customHeight="1" x14ac:dyDescent="0.3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6.5" customHeight="1" x14ac:dyDescent="0.3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6.5" customHeight="1" x14ac:dyDescent="0.3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6.5" customHeight="1" x14ac:dyDescent="0.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6.5" customHeight="1" x14ac:dyDescent="0.3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6.5" customHeight="1" x14ac:dyDescent="0.3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6.5" customHeight="1" x14ac:dyDescent="0.3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6.5" customHeight="1" x14ac:dyDescent="0.3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6.5" customHeight="1" x14ac:dyDescent="0.3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6.5" customHeight="1" x14ac:dyDescent="0.3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6.5" customHeight="1" x14ac:dyDescent="0.3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6.5" customHeight="1" x14ac:dyDescent="0.3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6.5" customHeight="1" x14ac:dyDescent="0.3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6.5" customHeight="1" x14ac:dyDescent="0.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6.5" customHeight="1" x14ac:dyDescent="0.3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6.5" customHeight="1" x14ac:dyDescent="0.3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6.5" customHeight="1" x14ac:dyDescent="0.3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6.5" customHeight="1" x14ac:dyDescent="0.3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6.5" customHeight="1" x14ac:dyDescent="0.3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6.5" customHeight="1" x14ac:dyDescent="0.3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6.5" customHeight="1" x14ac:dyDescent="0.3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6.5" customHeight="1" x14ac:dyDescent="0.3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6.5" customHeight="1" x14ac:dyDescent="0.3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6.5" customHeight="1" x14ac:dyDescent="0.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6.5" customHeight="1" x14ac:dyDescent="0.3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6.5" customHeight="1" x14ac:dyDescent="0.3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6.5" customHeight="1" x14ac:dyDescent="0.3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6.5" customHeight="1" x14ac:dyDescent="0.3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6.5" customHeight="1" x14ac:dyDescent="0.3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6.5" customHeight="1" x14ac:dyDescent="0.3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6.5" customHeight="1" x14ac:dyDescent="0.3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6.5" customHeight="1" x14ac:dyDescent="0.3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6.5" customHeight="1" x14ac:dyDescent="0.3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6.5" customHeight="1" x14ac:dyDescent="0.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6.5" customHeight="1" x14ac:dyDescent="0.3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6.5" customHeight="1" x14ac:dyDescent="0.3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6.5" customHeigh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6.5" customHeight="1" x14ac:dyDescent="0.3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6.5" customHeight="1" x14ac:dyDescent="0.3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6.5" customHeight="1" x14ac:dyDescent="0.3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6.5" customHeight="1" x14ac:dyDescent="0.3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6.5" customHeight="1" x14ac:dyDescent="0.3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6.5" customHeight="1" x14ac:dyDescent="0.3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6.5" customHeight="1" x14ac:dyDescent="0.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6.5" customHeight="1" x14ac:dyDescent="0.3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6.5" customHeight="1" x14ac:dyDescent="0.3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6.5" customHeight="1" x14ac:dyDescent="0.3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6.5" customHeight="1" x14ac:dyDescent="0.3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6.5" customHeight="1" x14ac:dyDescent="0.3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6.5" customHeight="1" x14ac:dyDescent="0.3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6.5" customHeight="1" x14ac:dyDescent="0.3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6.5" customHeight="1" x14ac:dyDescent="0.3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6.5" customHeight="1" x14ac:dyDescent="0.3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6.5" customHeight="1" x14ac:dyDescent="0.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6.5" customHeight="1" x14ac:dyDescent="0.3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6.5" customHeight="1" x14ac:dyDescent="0.3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6.5" customHeight="1" x14ac:dyDescent="0.3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6.5" customHeight="1" x14ac:dyDescent="0.3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6.5" customHeight="1" x14ac:dyDescent="0.3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6.5" customHeight="1" x14ac:dyDescent="0.3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6.5" customHeight="1" x14ac:dyDescent="0.3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6.5" customHeight="1" x14ac:dyDescent="0.3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6.5" customHeight="1" x14ac:dyDescent="0.3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6.5" customHeight="1" x14ac:dyDescent="0.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6.5" customHeight="1" x14ac:dyDescent="0.3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6.5" customHeight="1" x14ac:dyDescent="0.3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6.5" customHeight="1" x14ac:dyDescent="0.3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6.5" customHeight="1" x14ac:dyDescent="0.3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6.5" customHeight="1" x14ac:dyDescent="0.3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6.5" customHeight="1" x14ac:dyDescent="0.3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6.5" customHeight="1" x14ac:dyDescent="0.3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6.5" customHeight="1" x14ac:dyDescent="0.3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6.5" customHeight="1" x14ac:dyDescent="0.3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6.5" customHeight="1" x14ac:dyDescent="0.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6.5" customHeight="1" x14ac:dyDescent="0.3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6.5" customHeight="1" x14ac:dyDescent="0.3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6.5" customHeight="1" x14ac:dyDescent="0.3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6.5" customHeight="1" x14ac:dyDescent="0.3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6.5" customHeight="1" x14ac:dyDescent="0.3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6.5" customHeight="1" x14ac:dyDescent="0.3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6.5" customHeight="1" x14ac:dyDescent="0.3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6.5" customHeight="1" x14ac:dyDescent="0.3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6.5" customHeight="1" x14ac:dyDescent="0.3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6.5" customHeight="1" x14ac:dyDescent="0.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6.5" customHeight="1" x14ac:dyDescent="0.3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6.5" customHeight="1" x14ac:dyDescent="0.3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6.5" customHeight="1" x14ac:dyDescent="0.3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6.5" customHeight="1" x14ac:dyDescent="0.3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6.5" customHeight="1" x14ac:dyDescent="0.3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6.5" customHeight="1" x14ac:dyDescent="0.3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6.5" customHeight="1" x14ac:dyDescent="0.3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6.5" customHeight="1" x14ac:dyDescent="0.3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6.5" customHeight="1" x14ac:dyDescent="0.3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6.5" customHeight="1" x14ac:dyDescent="0.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6.5" customHeight="1" x14ac:dyDescent="0.3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6.5" customHeight="1" x14ac:dyDescent="0.3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6.5" customHeight="1" x14ac:dyDescent="0.3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6.5" customHeight="1" x14ac:dyDescent="0.3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6.5" customHeight="1" x14ac:dyDescent="0.3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6.5" customHeight="1" x14ac:dyDescent="0.3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6.5" customHeight="1" x14ac:dyDescent="0.3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6.5" customHeight="1" x14ac:dyDescent="0.3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6.5" customHeight="1" x14ac:dyDescent="0.3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6.5" customHeight="1" x14ac:dyDescent="0.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6.5" customHeight="1" x14ac:dyDescent="0.3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6.5" customHeight="1" x14ac:dyDescent="0.3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6.5" customHeight="1" x14ac:dyDescent="0.3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6.5" customHeight="1" x14ac:dyDescent="0.3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6.5" customHeight="1" x14ac:dyDescent="0.3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6.5" customHeight="1" x14ac:dyDescent="0.3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6.5" customHeight="1" x14ac:dyDescent="0.3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6.5" customHeight="1" x14ac:dyDescent="0.3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6.5" customHeight="1" x14ac:dyDescent="0.3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6.5" customHeight="1" x14ac:dyDescent="0.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6.5" customHeight="1" x14ac:dyDescent="0.3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6.5" customHeight="1" x14ac:dyDescent="0.3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6.5" customHeight="1" x14ac:dyDescent="0.3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6.5" customHeight="1" x14ac:dyDescent="0.3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6.5" customHeight="1" x14ac:dyDescent="0.3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6.5" customHeight="1" x14ac:dyDescent="0.3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6.5" customHeight="1" x14ac:dyDescent="0.3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6.5" customHeight="1" x14ac:dyDescent="0.3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6.5" customHeight="1" x14ac:dyDescent="0.3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6.5" customHeight="1" x14ac:dyDescent="0.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6.5" customHeight="1" x14ac:dyDescent="0.3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6.5" customHeight="1" x14ac:dyDescent="0.3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6.5" customHeight="1" x14ac:dyDescent="0.3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6.5" customHeight="1" x14ac:dyDescent="0.3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6.5" customHeight="1" x14ac:dyDescent="0.3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6.5" customHeight="1" x14ac:dyDescent="0.3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6.5" customHeight="1" x14ac:dyDescent="0.3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6.5" customHeight="1" x14ac:dyDescent="0.3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6.5" customHeight="1" x14ac:dyDescent="0.3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6.5" customHeight="1" x14ac:dyDescent="0.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6.5" customHeight="1" x14ac:dyDescent="0.3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6.5" customHeight="1" x14ac:dyDescent="0.3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6.5" customHeight="1" x14ac:dyDescent="0.3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6.5" customHeight="1" x14ac:dyDescent="0.3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6.5" customHeight="1" x14ac:dyDescent="0.3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6.5" customHeight="1" x14ac:dyDescent="0.3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6.5" customHeight="1" x14ac:dyDescent="0.3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6.5" customHeight="1" x14ac:dyDescent="0.3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6.5" customHeight="1" x14ac:dyDescent="0.3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6.5" customHeight="1" x14ac:dyDescent="0.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6.5" customHeight="1" x14ac:dyDescent="0.3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6.5" customHeight="1" x14ac:dyDescent="0.3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6.5" customHeight="1" x14ac:dyDescent="0.3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6.5" customHeight="1" x14ac:dyDescent="0.3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6.5" customHeight="1" x14ac:dyDescent="0.3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6.5" customHeight="1" x14ac:dyDescent="0.3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6.5" customHeight="1" x14ac:dyDescent="0.3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6.5" customHeight="1" x14ac:dyDescent="0.3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6.5" customHeight="1" x14ac:dyDescent="0.3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6.5" customHeight="1" x14ac:dyDescent="0.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6.5" customHeight="1" x14ac:dyDescent="0.3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6.5" customHeight="1" x14ac:dyDescent="0.3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6.5" customHeight="1" x14ac:dyDescent="0.3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6.5" customHeight="1" x14ac:dyDescent="0.3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6.5" customHeight="1" x14ac:dyDescent="0.3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6.5" customHeight="1" x14ac:dyDescent="0.3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6.5" customHeight="1" x14ac:dyDescent="0.3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6.5" customHeight="1" x14ac:dyDescent="0.3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6.5" customHeight="1" x14ac:dyDescent="0.3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6.5" customHeight="1" x14ac:dyDescent="0.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6.5" customHeight="1" x14ac:dyDescent="0.3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6.5" customHeight="1" x14ac:dyDescent="0.3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6.5" customHeight="1" x14ac:dyDescent="0.3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6.5" customHeight="1" x14ac:dyDescent="0.3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6.5" customHeight="1" x14ac:dyDescent="0.3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6.5" customHeight="1" x14ac:dyDescent="0.3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6.5" customHeight="1" x14ac:dyDescent="0.3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6.5" customHeight="1" x14ac:dyDescent="0.3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6.5" customHeight="1" x14ac:dyDescent="0.3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6.5" customHeight="1" x14ac:dyDescent="0.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6.5" customHeight="1" x14ac:dyDescent="0.3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6.5" customHeight="1" x14ac:dyDescent="0.3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6.5" customHeight="1" x14ac:dyDescent="0.3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6.5" customHeight="1" x14ac:dyDescent="0.3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6.5" customHeight="1" x14ac:dyDescent="0.3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6.5" customHeight="1" x14ac:dyDescent="0.3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6.5" customHeight="1" x14ac:dyDescent="0.3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6.5" customHeight="1" x14ac:dyDescent="0.3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6.5" customHeight="1" x14ac:dyDescent="0.3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6.5" customHeight="1" x14ac:dyDescent="0.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6.5" customHeight="1" x14ac:dyDescent="0.3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6.5" customHeight="1" x14ac:dyDescent="0.3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6.5" customHeight="1" x14ac:dyDescent="0.3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6.5" customHeight="1" x14ac:dyDescent="0.3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6.5" customHeight="1" x14ac:dyDescent="0.3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6.5" customHeight="1" x14ac:dyDescent="0.3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6.5" customHeight="1" x14ac:dyDescent="0.3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6.5" customHeight="1" x14ac:dyDescent="0.3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6.5" customHeight="1" x14ac:dyDescent="0.3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6.5" customHeight="1" x14ac:dyDescent="0.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6.5" customHeight="1" x14ac:dyDescent="0.3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6.5" customHeight="1" x14ac:dyDescent="0.3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6.5" customHeight="1" x14ac:dyDescent="0.3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6.5" customHeight="1" x14ac:dyDescent="0.3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6.5" customHeight="1" x14ac:dyDescent="0.3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6.5" customHeight="1" x14ac:dyDescent="0.3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6.5" customHeight="1" x14ac:dyDescent="0.3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6.5" customHeight="1" x14ac:dyDescent="0.3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6.5" customHeight="1" x14ac:dyDescent="0.3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6.5" customHeight="1" x14ac:dyDescent="0.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6.5" customHeight="1" x14ac:dyDescent="0.3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6.5" customHeight="1" x14ac:dyDescent="0.3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6.5" customHeight="1" x14ac:dyDescent="0.3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6.5" customHeight="1" x14ac:dyDescent="0.3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6.5" customHeight="1" x14ac:dyDescent="0.3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6.5" customHeight="1" x14ac:dyDescent="0.3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6.5" customHeight="1" x14ac:dyDescent="0.3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6.5" customHeight="1" x14ac:dyDescent="0.3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6.5" customHeight="1" x14ac:dyDescent="0.3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6.5" customHeight="1" x14ac:dyDescent="0.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6.5" customHeight="1" x14ac:dyDescent="0.3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6.5" customHeight="1" x14ac:dyDescent="0.3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6.5" customHeight="1" x14ac:dyDescent="0.3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6.5" customHeight="1" x14ac:dyDescent="0.3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6.5" customHeight="1" x14ac:dyDescent="0.3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6.5" customHeight="1" x14ac:dyDescent="0.3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6.5" customHeight="1" x14ac:dyDescent="0.3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6.5" customHeight="1" x14ac:dyDescent="0.3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6.5" customHeight="1" x14ac:dyDescent="0.3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6.5" customHeight="1" x14ac:dyDescent="0.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6.5" customHeight="1" x14ac:dyDescent="0.3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6.5" customHeight="1" x14ac:dyDescent="0.3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6.5" customHeight="1" x14ac:dyDescent="0.3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6.5" customHeight="1" x14ac:dyDescent="0.3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6.5" customHeight="1" x14ac:dyDescent="0.3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6.5" customHeight="1" x14ac:dyDescent="0.3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6.5" customHeight="1" x14ac:dyDescent="0.3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6.5" customHeight="1" x14ac:dyDescent="0.3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6.5" customHeight="1" x14ac:dyDescent="0.3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6.5" customHeight="1" x14ac:dyDescent="0.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6.5" customHeight="1" x14ac:dyDescent="0.3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6.5" customHeight="1" x14ac:dyDescent="0.3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6.5" customHeight="1" x14ac:dyDescent="0.3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6.5" customHeight="1" x14ac:dyDescent="0.3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6.5" customHeight="1" x14ac:dyDescent="0.3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6.5" customHeight="1" x14ac:dyDescent="0.3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6.5" customHeight="1" x14ac:dyDescent="0.3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6.5" customHeight="1" x14ac:dyDescent="0.3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6.5" customHeight="1" x14ac:dyDescent="0.3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6.5" customHeight="1" x14ac:dyDescent="0.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6.5" customHeight="1" x14ac:dyDescent="0.3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6.5" customHeight="1" x14ac:dyDescent="0.3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6.5" customHeight="1" x14ac:dyDescent="0.3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6.5" customHeight="1" x14ac:dyDescent="0.3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6.5" customHeight="1" x14ac:dyDescent="0.3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6.5" customHeight="1" x14ac:dyDescent="0.3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6.5" customHeight="1" x14ac:dyDescent="0.3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6.5" customHeight="1" x14ac:dyDescent="0.3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6.5" customHeight="1" x14ac:dyDescent="0.3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6.5" customHeight="1" x14ac:dyDescent="0.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6.5" customHeight="1" x14ac:dyDescent="0.3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6.5" customHeight="1" x14ac:dyDescent="0.3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6.5" customHeight="1" x14ac:dyDescent="0.3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6.5" customHeight="1" x14ac:dyDescent="0.3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6.5" customHeight="1" x14ac:dyDescent="0.3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6.5" customHeight="1" x14ac:dyDescent="0.3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6.5" customHeight="1" x14ac:dyDescent="0.3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6.5" customHeight="1" x14ac:dyDescent="0.3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6.5" customHeight="1" x14ac:dyDescent="0.3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6.5" customHeight="1" x14ac:dyDescent="0.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6.5" customHeight="1" x14ac:dyDescent="0.3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6.5" customHeight="1" x14ac:dyDescent="0.3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6.5" customHeight="1" x14ac:dyDescent="0.3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6.5" customHeight="1" x14ac:dyDescent="0.3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6.5" customHeight="1" x14ac:dyDescent="0.3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6.5" customHeight="1" x14ac:dyDescent="0.3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6.5" customHeight="1" x14ac:dyDescent="0.3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6.5" customHeight="1" x14ac:dyDescent="0.3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6.5" customHeight="1" x14ac:dyDescent="0.3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6.5" customHeight="1" x14ac:dyDescent="0.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6.5" customHeight="1" x14ac:dyDescent="0.3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6.5" customHeight="1" x14ac:dyDescent="0.3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6.5" customHeight="1" x14ac:dyDescent="0.3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6.5" customHeight="1" x14ac:dyDescent="0.3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6.5" customHeight="1" x14ac:dyDescent="0.3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6.5" customHeight="1" x14ac:dyDescent="0.3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6.5" customHeight="1" x14ac:dyDescent="0.3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6.5" customHeight="1" x14ac:dyDescent="0.3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6.5" customHeight="1" x14ac:dyDescent="0.3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6.5" customHeight="1" x14ac:dyDescent="0.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6.5" customHeight="1" x14ac:dyDescent="0.3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6.5" customHeight="1" x14ac:dyDescent="0.3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6.5" customHeight="1" x14ac:dyDescent="0.3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6.5" customHeight="1" x14ac:dyDescent="0.3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6.5" customHeight="1" x14ac:dyDescent="0.3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6.5" customHeight="1" x14ac:dyDescent="0.3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6.5" customHeight="1" x14ac:dyDescent="0.3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6.5" customHeight="1" x14ac:dyDescent="0.3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6.5" customHeight="1" x14ac:dyDescent="0.3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6.5" customHeight="1" x14ac:dyDescent="0.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6.5" customHeight="1" x14ac:dyDescent="0.3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6.5" customHeight="1" x14ac:dyDescent="0.3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6.5" customHeight="1" x14ac:dyDescent="0.3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6.5" customHeight="1" x14ac:dyDescent="0.3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6.5" customHeight="1" x14ac:dyDescent="0.3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6.5" customHeight="1" x14ac:dyDescent="0.3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6.5" customHeight="1" x14ac:dyDescent="0.3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6.5" customHeight="1" x14ac:dyDescent="0.3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6.5" customHeight="1" x14ac:dyDescent="0.3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6.5" customHeight="1" x14ac:dyDescent="0.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6.5" customHeight="1" x14ac:dyDescent="0.3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6.5" customHeight="1" x14ac:dyDescent="0.3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6.5" customHeight="1" x14ac:dyDescent="0.3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6.5" customHeight="1" x14ac:dyDescent="0.3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6.5" customHeight="1" x14ac:dyDescent="0.3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6.5" customHeight="1" x14ac:dyDescent="0.3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6.5" customHeight="1" x14ac:dyDescent="0.3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6.5" customHeight="1" x14ac:dyDescent="0.3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6.5" customHeight="1" x14ac:dyDescent="0.3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6.5" customHeight="1" x14ac:dyDescent="0.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6.5" customHeight="1" x14ac:dyDescent="0.3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6.5" customHeight="1" x14ac:dyDescent="0.3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6.5" customHeight="1" x14ac:dyDescent="0.3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6.5" customHeight="1" x14ac:dyDescent="0.3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6.5" customHeight="1" x14ac:dyDescent="0.3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6.5" customHeight="1" x14ac:dyDescent="0.3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6.5" customHeight="1" x14ac:dyDescent="0.3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6.5" customHeight="1" x14ac:dyDescent="0.3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6.5" customHeight="1" x14ac:dyDescent="0.3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6.5" customHeight="1" x14ac:dyDescent="0.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6.5" customHeight="1" x14ac:dyDescent="0.3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6.5" customHeight="1" x14ac:dyDescent="0.3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6.5" customHeight="1" x14ac:dyDescent="0.3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6.5" customHeight="1" x14ac:dyDescent="0.3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6.5" customHeight="1" x14ac:dyDescent="0.3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6.5" customHeight="1" x14ac:dyDescent="0.3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6.5" customHeight="1" x14ac:dyDescent="0.3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6.5" customHeight="1" x14ac:dyDescent="0.3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6.5" customHeight="1" x14ac:dyDescent="0.3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6.5" customHeight="1" x14ac:dyDescent="0.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6.5" customHeight="1" x14ac:dyDescent="0.3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6.5" customHeight="1" x14ac:dyDescent="0.3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6.5" customHeight="1" x14ac:dyDescent="0.3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6.5" customHeight="1" x14ac:dyDescent="0.3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6.5" customHeight="1" x14ac:dyDescent="0.3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6.5" customHeight="1" x14ac:dyDescent="0.3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6.5" customHeight="1" x14ac:dyDescent="0.3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6.5" customHeight="1" x14ac:dyDescent="0.3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6.5" customHeight="1" x14ac:dyDescent="0.3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6.5" customHeight="1" x14ac:dyDescent="0.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6.5" customHeight="1" x14ac:dyDescent="0.3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6.5" customHeight="1" x14ac:dyDescent="0.3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6.5" customHeight="1" x14ac:dyDescent="0.3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6.5" customHeight="1" x14ac:dyDescent="0.3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6.5" customHeight="1" x14ac:dyDescent="0.3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6.5" customHeight="1" x14ac:dyDescent="0.3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6.5" customHeight="1" x14ac:dyDescent="0.3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6.5" customHeight="1" x14ac:dyDescent="0.3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6.5" customHeight="1" x14ac:dyDescent="0.3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6.5" customHeight="1" x14ac:dyDescent="0.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6.5" customHeight="1" x14ac:dyDescent="0.3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6.5" customHeight="1" x14ac:dyDescent="0.3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6.5" customHeight="1" x14ac:dyDescent="0.3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6.5" customHeight="1" x14ac:dyDescent="0.3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6.5" customHeight="1" x14ac:dyDescent="0.3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6.5" customHeight="1" x14ac:dyDescent="0.3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6.5" customHeight="1" x14ac:dyDescent="0.3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6.5" customHeight="1" x14ac:dyDescent="0.3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6.5" customHeight="1" x14ac:dyDescent="0.3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6.5" customHeight="1" x14ac:dyDescent="0.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6.5" customHeight="1" x14ac:dyDescent="0.3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6.5" customHeight="1" x14ac:dyDescent="0.3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6.5" customHeight="1" x14ac:dyDescent="0.3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6.5" customHeight="1" x14ac:dyDescent="0.3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6.5" customHeight="1" x14ac:dyDescent="0.3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6.5" customHeight="1" x14ac:dyDescent="0.3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6.5" customHeight="1" x14ac:dyDescent="0.3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6.5" customHeight="1" x14ac:dyDescent="0.3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6.5" customHeight="1" x14ac:dyDescent="0.3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6.5" customHeight="1" x14ac:dyDescent="0.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6.5" customHeight="1" x14ac:dyDescent="0.3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6.5" customHeight="1" x14ac:dyDescent="0.3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6.5" customHeight="1" x14ac:dyDescent="0.3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6.5" customHeight="1" x14ac:dyDescent="0.3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6.5" customHeight="1" x14ac:dyDescent="0.3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6.5" customHeight="1" x14ac:dyDescent="0.3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6.5" customHeight="1" x14ac:dyDescent="0.3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6.5" customHeight="1" x14ac:dyDescent="0.3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6.5" customHeight="1" x14ac:dyDescent="0.3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6.5" customHeight="1" x14ac:dyDescent="0.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6.5" customHeight="1" x14ac:dyDescent="0.3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6.5" customHeight="1" x14ac:dyDescent="0.3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6.5" customHeight="1" x14ac:dyDescent="0.3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6.5" customHeight="1" x14ac:dyDescent="0.3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6.5" customHeight="1" x14ac:dyDescent="0.3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6.5" customHeight="1" x14ac:dyDescent="0.3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6.5" customHeight="1" x14ac:dyDescent="0.3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6.5" customHeight="1" x14ac:dyDescent="0.3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6.5" customHeight="1" x14ac:dyDescent="0.3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6.5" customHeight="1" x14ac:dyDescent="0.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6.5" customHeight="1" x14ac:dyDescent="0.3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6.5" customHeight="1" x14ac:dyDescent="0.3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6.5" customHeight="1" x14ac:dyDescent="0.3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6.5" customHeight="1" x14ac:dyDescent="0.3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6.5" customHeight="1" x14ac:dyDescent="0.3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6.5" customHeight="1" x14ac:dyDescent="0.3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6.5" customHeight="1" x14ac:dyDescent="0.3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6.5" customHeight="1" x14ac:dyDescent="0.3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6.5" customHeight="1" x14ac:dyDescent="0.3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6.5" customHeight="1" x14ac:dyDescent="0.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6.5" customHeight="1" x14ac:dyDescent="0.3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6.5" customHeight="1" x14ac:dyDescent="0.3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6.5" customHeight="1" x14ac:dyDescent="0.3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6.5" customHeight="1" x14ac:dyDescent="0.3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6.5" customHeight="1" x14ac:dyDescent="0.3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6.5" customHeight="1" x14ac:dyDescent="0.3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6.5" customHeight="1" x14ac:dyDescent="0.3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6.5" customHeight="1" x14ac:dyDescent="0.3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6.5" customHeight="1" x14ac:dyDescent="0.3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6.5" customHeight="1" x14ac:dyDescent="0.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6.5" customHeight="1" x14ac:dyDescent="0.3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6.5" customHeight="1" x14ac:dyDescent="0.3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6.5" customHeight="1" x14ac:dyDescent="0.3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6.5" customHeight="1" x14ac:dyDescent="0.3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6.5" customHeight="1" x14ac:dyDescent="0.3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6.5" customHeight="1" x14ac:dyDescent="0.3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6.5" customHeight="1" x14ac:dyDescent="0.3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6.5" customHeight="1" x14ac:dyDescent="0.3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6.5" customHeight="1" x14ac:dyDescent="0.3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6.5" customHeight="1" x14ac:dyDescent="0.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6.5" customHeight="1" x14ac:dyDescent="0.3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6.5" customHeight="1" x14ac:dyDescent="0.3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6.5" customHeight="1" x14ac:dyDescent="0.3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6.5" customHeight="1" x14ac:dyDescent="0.3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6.5" customHeight="1" x14ac:dyDescent="0.3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6.5" customHeight="1" x14ac:dyDescent="0.3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6.5" customHeight="1" x14ac:dyDescent="0.3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6.5" customHeight="1" x14ac:dyDescent="0.3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6.5" customHeight="1" x14ac:dyDescent="0.3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6.5" customHeight="1" x14ac:dyDescent="0.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6.5" customHeight="1" x14ac:dyDescent="0.3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6.5" customHeight="1" x14ac:dyDescent="0.3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6.5" customHeight="1" x14ac:dyDescent="0.3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6.5" customHeight="1" x14ac:dyDescent="0.3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6.5" customHeight="1" x14ac:dyDescent="0.3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6.5" customHeight="1" x14ac:dyDescent="0.3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6.5" customHeight="1" x14ac:dyDescent="0.3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6.5" customHeight="1" x14ac:dyDescent="0.3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6.5" customHeight="1" x14ac:dyDescent="0.3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6.5" customHeight="1" x14ac:dyDescent="0.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6.5" customHeight="1" x14ac:dyDescent="0.3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6.5" customHeight="1" x14ac:dyDescent="0.3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6.5" customHeight="1" x14ac:dyDescent="0.3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6.5" customHeight="1" x14ac:dyDescent="0.3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6.5" customHeight="1" x14ac:dyDescent="0.3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6.5" customHeight="1" x14ac:dyDescent="0.3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6.5" customHeight="1" x14ac:dyDescent="0.3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6.5" customHeight="1" x14ac:dyDescent="0.3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6.5" customHeight="1" x14ac:dyDescent="0.3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6.5" customHeight="1" x14ac:dyDescent="0.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6.5" customHeight="1" x14ac:dyDescent="0.3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6.5" customHeight="1" x14ac:dyDescent="0.3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6.5" customHeight="1" x14ac:dyDescent="0.3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6.5" customHeight="1" x14ac:dyDescent="0.3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6.5" customHeight="1" x14ac:dyDescent="0.3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6.5" customHeight="1" x14ac:dyDescent="0.3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6.5" customHeight="1" x14ac:dyDescent="0.3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6.5" customHeight="1" x14ac:dyDescent="0.3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6.5" customHeight="1" x14ac:dyDescent="0.3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6.5" customHeight="1" x14ac:dyDescent="0.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6.5" customHeight="1" x14ac:dyDescent="0.3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6.5" customHeight="1" x14ac:dyDescent="0.3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6.5" customHeight="1" x14ac:dyDescent="0.3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6.5" customHeight="1" x14ac:dyDescent="0.3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6.5" customHeight="1" x14ac:dyDescent="0.3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6.5" customHeight="1" x14ac:dyDescent="0.3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6.5" customHeight="1" x14ac:dyDescent="0.3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6.5" customHeight="1" x14ac:dyDescent="0.3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6.5" customHeight="1" x14ac:dyDescent="0.3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6.5" customHeight="1" x14ac:dyDescent="0.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6.5" customHeight="1" x14ac:dyDescent="0.3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6.5" customHeight="1" x14ac:dyDescent="0.3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6.5" customHeight="1" x14ac:dyDescent="0.3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6.5" customHeight="1" x14ac:dyDescent="0.3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6.5" customHeight="1" x14ac:dyDescent="0.3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6.5" customHeight="1" x14ac:dyDescent="0.3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6.5" customHeight="1" x14ac:dyDescent="0.3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6.5" customHeight="1" x14ac:dyDescent="0.3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6.5" customHeight="1" x14ac:dyDescent="0.3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6.5" customHeight="1" x14ac:dyDescent="0.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6.5" customHeight="1" x14ac:dyDescent="0.3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6.5" customHeight="1" x14ac:dyDescent="0.3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6.5" customHeight="1" x14ac:dyDescent="0.3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6.5" customHeight="1" x14ac:dyDescent="0.3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6.5" customHeight="1" x14ac:dyDescent="0.3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6.5" customHeight="1" x14ac:dyDescent="0.3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6.5" customHeight="1" x14ac:dyDescent="0.3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6.5" customHeight="1" x14ac:dyDescent="0.3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6.5" customHeight="1" x14ac:dyDescent="0.3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6.5" customHeight="1" x14ac:dyDescent="0.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6.5" customHeight="1" x14ac:dyDescent="0.3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6.5" customHeight="1" x14ac:dyDescent="0.3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6.5" customHeight="1" x14ac:dyDescent="0.3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6.5" customHeight="1" x14ac:dyDescent="0.3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6.5" customHeight="1" x14ac:dyDescent="0.3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6.5" customHeight="1" x14ac:dyDescent="0.3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6.5" customHeight="1" x14ac:dyDescent="0.3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3">
    <mergeCell ref="D3:F3"/>
    <mergeCell ref="D4:F4"/>
    <mergeCell ref="D14:F14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3"/>
  <cols>
    <col min="1" max="1" width="8.5" customWidth="1"/>
    <col min="2" max="2" width="14.625" customWidth="1"/>
    <col min="3" max="3" width="17.875" customWidth="1"/>
    <col min="4" max="6" width="21.875" customWidth="1"/>
    <col min="7" max="8" width="17.875" customWidth="1"/>
    <col min="9" max="26" width="11.375" customWidth="1"/>
  </cols>
  <sheetData>
    <row r="1" spans="1:26" ht="16.5" customHeight="1" x14ac:dyDescent="0.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6.5" customHeight="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6.5" customHeight="1" x14ac:dyDescent="0.3">
      <c r="A3" s="70"/>
      <c r="B3" s="70"/>
      <c r="C3" s="70"/>
      <c r="D3" s="136"/>
      <c r="E3" s="137"/>
      <c r="F3" s="13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49.5" customHeight="1" x14ac:dyDescent="0.3">
      <c r="A4" s="70"/>
      <c r="B4" s="70"/>
      <c r="C4" s="70"/>
      <c r="D4" s="136" t="s">
        <v>367</v>
      </c>
      <c r="E4" s="137"/>
      <c r="F4" s="138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20.25" customHeight="1" x14ac:dyDescent="0.3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57" customHeight="1" x14ac:dyDescent="0.3">
      <c r="A6" s="70"/>
      <c r="B6" s="70"/>
      <c r="C6" s="71" t="s">
        <v>368</v>
      </c>
      <c r="D6" s="73"/>
      <c r="E6" s="73"/>
      <c r="F6" s="73"/>
      <c r="G6" s="70"/>
      <c r="H6" s="74" t="s">
        <v>364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57" customHeight="1" x14ac:dyDescent="0.3">
      <c r="A7" s="70"/>
      <c r="B7" s="70"/>
      <c r="C7" s="71" t="s">
        <v>369</v>
      </c>
      <c r="D7" s="75"/>
      <c r="E7" s="75"/>
      <c r="F7" s="73"/>
      <c r="G7" s="70"/>
      <c r="H7" s="76" t="s">
        <v>365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57" customHeight="1" x14ac:dyDescent="0.3">
      <c r="A8" s="70"/>
      <c r="B8" s="77" t="s">
        <v>344</v>
      </c>
      <c r="C8" s="71" t="s">
        <v>370</v>
      </c>
      <c r="D8" s="75"/>
      <c r="E8" s="75"/>
      <c r="F8" s="73"/>
      <c r="G8" s="70"/>
      <c r="H8" s="78" t="s">
        <v>14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57" customHeight="1" x14ac:dyDescent="0.3">
      <c r="A9" s="70"/>
      <c r="B9" s="70"/>
      <c r="C9" s="71" t="s">
        <v>371</v>
      </c>
      <c r="D9" s="79"/>
      <c r="E9" s="75"/>
      <c r="F9" s="73"/>
      <c r="G9" s="70"/>
      <c r="H9" s="80" t="s">
        <v>366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57" customHeight="1" x14ac:dyDescent="0.3">
      <c r="A10" s="70"/>
      <c r="B10" s="70"/>
      <c r="C10" s="71" t="s">
        <v>372</v>
      </c>
      <c r="D10" s="79"/>
      <c r="E10" s="75"/>
      <c r="F10" s="73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8" customHeight="1" x14ac:dyDescent="0.3">
      <c r="A11" s="70"/>
      <c r="B11" s="70"/>
      <c r="C11" s="70"/>
      <c r="D11" s="81">
        <v>3</v>
      </c>
      <c r="E11" s="81">
        <v>4</v>
      </c>
      <c r="F11" s="81">
        <v>5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6.5" customHeight="1" x14ac:dyDescent="0.3">
      <c r="A12" s="70"/>
      <c r="B12" s="70"/>
      <c r="C12" s="70"/>
      <c r="D12" s="81" t="s">
        <v>14</v>
      </c>
      <c r="E12" s="81" t="s">
        <v>9</v>
      </c>
      <c r="F12" s="81" t="s">
        <v>5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6.5" customHeight="1" x14ac:dyDescent="0.3">
      <c r="A13" s="70"/>
      <c r="B13" s="70"/>
      <c r="C13" s="70"/>
      <c r="D13" s="81"/>
      <c r="E13" s="81"/>
      <c r="F13" s="8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6.5" customHeight="1" x14ac:dyDescent="0.3">
      <c r="A14" s="70"/>
      <c r="B14" s="70"/>
      <c r="C14" s="70"/>
      <c r="D14" s="139"/>
      <c r="E14" s="137"/>
      <c r="F14" s="13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6.5" customHeight="1" x14ac:dyDescent="0.3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6.5" customHeigh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6.5" customHeight="1" x14ac:dyDescent="0.3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6.5" customHeigh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6.5" customHeigh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6.5" customHeight="1" x14ac:dyDescent="0.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6.5" customHeight="1" x14ac:dyDescent="0.3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16.5" customHeight="1" x14ac:dyDescent="0.3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16.5" customHeight="1" x14ac:dyDescent="0.3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16.5" customHeight="1" x14ac:dyDescent="0.3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16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6.5" customHeight="1" x14ac:dyDescent="0.3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16.5" customHeight="1" x14ac:dyDescent="0.3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16.5" customHeight="1" x14ac:dyDescent="0.3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16.5" customHeight="1" x14ac:dyDescent="0.3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16.5" customHeight="1" x14ac:dyDescent="0.3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16.5" customHeight="1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16.5" customHeight="1" x14ac:dyDescent="0.3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16.5" customHeight="1" x14ac:dyDescent="0.3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16.5" customHeight="1" x14ac:dyDescent="0.3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16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6.5" customHeight="1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16.5" customHeight="1" x14ac:dyDescent="0.3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16.5" customHeight="1" x14ac:dyDescent="0.3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6.5" customHeight="1" x14ac:dyDescent="0.3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16.5" customHeight="1" x14ac:dyDescent="0.3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16.5" customHeight="1" x14ac:dyDescent="0.3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16.5" customHeight="1" x14ac:dyDescent="0.3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16.5" customHeight="1" x14ac:dyDescent="0.3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16.5" customHeight="1" x14ac:dyDescent="0.3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16.5" customHeight="1" x14ac:dyDescent="0.3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16.5" customHeight="1" x14ac:dyDescent="0.3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16.5" customHeight="1" x14ac:dyDescent="0.3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6.5" customHeight="1" x14ac:dyDescent="0.3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16.5" customHeight="1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16.5" customHeight="1" x14ac:dyDescent="0.3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16.5" customHeight="1" x14ac:dyDescent="0.3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16.5" customHeight="1" x14ac:dyDescent="0.3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16.5" customHeight="1" x14ac:dyDescent="0.3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16.5" customHeight="1" x14ac:dyDescent="0.3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16.5" customHeight="1" x14ac:dyDescent="0.3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16.5" customHeight="1" x14ac:dyDescent="0.3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16.5" customHeight="1" x14ac:dyDescent="0.3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6.5" customHeight="1" x14ac:dyDescent="0.3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16.5" customHeight="1" x14ac:dyDescent="0.3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16.5" customHeight="1" x14ac:dyDescent="0.3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16.5" customHeight="1" x14ac:dyDescent="0.3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16.5" customHeight="1" x14ac:dyDescent="0.3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16.5" customHeight="1" x14ac:dyDescent="0.3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6.5" customHeight="1" x14ac:dyDescent="0.3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6.5" customHeight="1" x14ac:dyDescent="0.3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6.5" customHeigh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6.5" customHeight="1" x14ac:dyDescent="0.3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6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6.5" customHeight="1" x14ac:dyDescent="0.3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6.5" customHeight="1" x14ac:dyDescent="0.3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6.5" customHeight="1" x14ac:dyDescent="0.3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6.5" customHeight="1" x14ac:dyDescent="0.3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6.5" customHeight="1" x14ac:dyDescent="0.3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6.5" customHeight="1" x14ac:dyDescent="0.3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6.5" customHeight="1" x14ac:dyDescent="0.3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6.5" customHeight="1" x14ac:dyDescent="0.3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6.5" customHeight="1" x14ac:dyDescent="0.3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6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6.5" customHeight="1" x14ac:dyDescent="0.3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6.5" customHeight="1" x14ac:dyDescent="0.3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6.5" customHeight="1" x14ac:dyDescent="0.3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6.5" customHeight="1" x14ac:dyDescent="0.3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6.5" customHeight="1" x14ac:dyDescent="0.3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6.5" customHeight="1" x14ac:dyDescent="0.3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6.5" customHeight="1" x14ac:dyDescent="0.3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6.5" customHeight="1" x14ac:dyDescent="0.3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6.5" customHeight="1" x14ac:dyDescent="0.3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6.5" customHeight="1" x14ac:dyDescent="0.3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6.5" customHeight="1" x14ac:dyDescent="0.3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6.5" customHeight="1" x14ac:dyDescent="0.3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6.5" customHeight="1" x14ac:dyDescent="0.3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6.5" customHeight="1" x14ac:dyDescent="0.3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6.5" customHeight="1" x14ac:dyDescent="0.3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6.5" customHeight="1" x14ac:dyDescent="0.3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6.5" customHeight="1" x14ac:dyDescent="0.3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6.5" customHeight="1" x14ac:dyDescent="0.3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6.5" customHeight="1" x14ac:dyDescent="0.3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6.5" customHeight="1" x14ac:dyDescent="0.3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6.5" customHeight="1" x14ac:dyDescent="0.3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6.5" customHeight="1" x14ac:dyDescent="0.3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6.5" customHeight="1" x14ac:dyDescent="0.3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6.5" customHeight="1" x14ac:dyDescent="0.3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6.5" customHeight="1" x14ac:dyDescent="0.3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6.5" customHeight="1" x14ac:dyDescent="0.3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6.5" customHeight="1" x14ac:dyDescent="0.3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6.5" customHeight="1" x14ac:dyDescent="0.3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6.5" customHeight="1" x14ac:dyDescent="0.3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6.5" customHeight="1" x14ac:dyDescent="0.3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6.5" customHeight="1" x14ac:dyDescent="0.3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6.5" customHeight="1" x14ac:dyDescent="0.3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6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6.5" customHeight="1" x14ac:dyDescent="0.3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6.5" customHeight="1" x14ac:dyDescent="0.3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6.5" customHeight="1" x14ac:dyDescent="0.3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6.5" customHeight="1" x14ac:dyDescent="0.3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6.5" customHeight="1" x14ac:dyDescent="0.3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6.5" customHeight="1" x14ac:dyDescent="0.3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6.5" customHeight="1" x14ac:dyDescent="0.3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6.5" customHeight="1" x14ac:dyDescent="0.3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6.5" customHeight="1" x14ac:dyDescent="0.3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6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6.5" customHeight="1" x14ac:dyDescent="0.3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6.5" customHeight="1" x14ac:dyDescent="0.3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6.5" customHeight="1" x14ac:dyDescent="0.3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6.5" customHeight="1" x14ac:dyDescent="0.3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6.5" customHeight="1" x14ac:dyDescent="0.3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6.5" customHeight="1" x14ac:dyDescent="0.3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6.5" customHeight="1" x14ac:dyDescent="0.3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6.5" customHeight="1" x14ac:dyDescent="0.3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6.5" customHeight="1" x14ac:dyDescent="0.3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6.5" customHeight="1" x14ac:dyDescent="0.3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6.5" customHeight="1" x14ac:dyDescent="0.3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6.5" customHeight="1" x14ac:dyDescent="0.3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6.5" customHeight="1" x14ac:dyDescent="0.3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6.5" customHeight="1" x14ac:dyDescent="0.3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6.5" customHeight="1" x14ac:dyDescent="0.3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6.5" customHeight="1" x14ac:dyDescent="0.3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6.5" customHeight="1" x14ac:dyDescent="0.3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6.5" customHeight="1" x14ac:dyDescent="0.3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6.5" customHeight="1" x14ac:dyDescent="0.3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6.5" customHeight="1" x14ac:dyDescent="0.3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6.5" customHeight="1" x14ac:dyDescent="0.3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6.5" customHeight="1" x14ac:dyDescent="0.3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6.5" customHeight="1" x14ac:dyDescent="0.3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6.5" customHeight="1" x14ac:dyDescent="0.3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6.5" customHeight="1" x14ac:dyDescent="0.3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6.5" customHeight="1" x14ac:dyDescent="0.3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6.5" customHeight="1" x14ac:dyDescent="0.3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6.5" customHeight="1" x14ac:dyDescent="0.3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6.5" customHeight="1" x14ac:dyDescent="0.3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6.5" customHeight="1" x14ac:dyDescent="0.3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6.5" customHeight="1" x14ac:dyDescent="0.3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6.5" customHeight="1" x14ac:dyDescent="0.3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6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6.5" customHeight="1" x14ac:dyDescent="0.3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6.5" customHeight="1" x14ac:dyDescent="0.3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6.5" customHeight="1" x14ac:dyDescent="0.3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6.5" customHeight="1" x14ac:dyDescent="0.3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6.5" customHeight="1" x14ac:dyDescent="0.3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6.5" customHeight="1" x14ac:dyDescent="0.3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6.5" customHeight="1" x14ac:dyDescent="0.3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6.5" customHeight="1" x14ac:dyDescent="0.3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6.5" customHeight="1" x14ac:dyDescent="0.3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6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6.5" customHeight="1" x14ac:dyDescent="0.3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6.5" customHeight="1" x14ac:dyDescent="0.3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6.5" customHeight="1" x14ac:dyDescent="0.3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6.5" customHeight="1" x14ac:dyDescent="0.3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6.5" customHeight="1" x14ac:dyDescent="0.3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6.5" customHeight="1" x14ac:dyDescent="0.3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6.5" customHeight="1" x14ac:dyDescent="0.3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6.5" customHeight="1" x14ac:dyDescent="0.3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6.5" customHeight="1" x14ac:dyDescent="0.3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6.5" customHeight="1" x14ac:dyDescent="0.3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6.5" customHeight="1" x14ac:dyDescent="0.3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6.5" customHeight="1" x14ac:dyDescent="0.3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6.5" customHeight="1" x14ac:dyDescent="0.3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6.5" customHeight="1" x14ac:dyDescent="0.3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6.5" customHeight="1" x14ac:dyDescent="0.3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6.5" customHeight="1" x14ac:dyDescent="0.3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6.5" customHeight="1" x14ac:dyDescent="0.3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6.5" customHeight="1" x14ac:dyDescent="0.3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6.5" customHeight="1" x14ac:dyDescent="0.3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6.5" customHeight="1" x14ac:dyDescent="0.3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6.5" customHeight="1" x14ac:dyDescent="0.3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6.5" customHeight="1" x14ac:dyDescent="0.3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6.5" customHeight="1" x14ac:dyDescent="0.3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6.5" customHeight="1" x14ac:dyDescent="0.3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6.5" customHeight="1" x14ac:dyDescent="0.3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6.5" customHeight="1" x14ac:dyDescent="0.3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6.5" customHeight="1" x14ac:dyDescent="0.3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6.5" customHeight="1" x14ac:dyDescent="0.3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6.5" customHeight="1" x14ac:dyDescent="0.3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6.5" customHeight="1" x14ac:dyDescent="0.3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6.5" customHeight="1" x14ac:dyDescent="0.3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6.5" customHeight="1" x14ac:dyDescent="0.3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6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6.5" customHeight="1" x14ac:dyDescent="0.3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6.5" customHeight="1" x14ac:dyDescent="0.3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6.5" customHeight="1" x14ac:dyDescent="0.3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6.5" customHeight="1" x14ac:dyDescent="0.3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6.5" customHeight="1" x14ac:dyDescent="0.3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6.5" customHeight="1" x14ac:dyDescent="0.3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6.5" customHeight="1" x14ac:dyDescent="0.3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6.5" customHeight="1" x14ac:dyDescent="0.3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6.5" customHeight="1" x14ac:dyDescent="0.3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6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6.5" customHeight="1" x14ac:dyDescent="0.3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6.5" customHeight="1" x14ac:dyDescent="0.3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6.5" customHeight="1" x14ac:dyDescent="0.3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6.5" customHeight="1" x14ac:dyDescent="0.3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6.5" customHeight="1" x14ac:dyDescent="0.3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6.5" customHeight="1" x14ac:dyDescent="0.3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6.5" customHeight="1" x14ac:dyDescent="0.3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6.5" customHeight="1" x14ac:dyDescent="0.3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6.5" customHeight="1" x14ac:dyDescent="0.3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6.5" customHeight="1" x14ac:dyDescent="0.3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6.5" customHeight="1" x14ac:dyDescent="0.3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6.5" customHeight="1" x14ac:dyDescent="0.3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6.5" customHeight="1" x14ac:dyDescent="0.3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6.5" customHeight="1" x14ac:dyDescent="0.3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6.5" customHeight="1" x14ac:dyDescent="0.3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6.5" customHeight="1" x14ac:dyDescent="0.3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6.5" customHeight="1" x14ac:dyDescent="0.3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6.5" customHeight="1" x14ac:dyDescent="0.3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6.5" customHeight="1" x14ac:dyDescent="0.3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6.5" customHeight="1" x14ac:dyDescent="0.3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6.5" customHeight="1" x14ac:dyDescent="0.3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6.5" customHeight="1" x14ac:dyDescent="0.3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6.5" customHeight="1" x14ac:dyDescent="0.3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6.5" customHeight="1" x14ac:dyDescent="0.3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6.5" customHeight="1" x14ac:dyDescent="0.3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6.5" customHeight="1" x14ac:dyDescent="0.3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6.5" customHeight="1" x14ac:dyDescent="0.3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6.5" customHeight="1" x14ac:dyDescent="0.3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6.5" customHeight="1" x14ac:dyDescent="0.3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6.5" customHeight="1" x14ac:dyDescent="0.3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6.5" customHeight="1" x14ac:dyDescent="0.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6.5" customHeight="1" x14ac:dyDescent="0.3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6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6.5" customHeight="1" x14ac:dyDescent="0.3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6.5" customHeight="1" x14ac:dyDescent="0.3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6.5" customHeight="1" x14ac:dyDescent="0.3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6.5" customHeight="1" x14ac:dyDescent="0.3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6.5" customHeight="1" x14ac:dyDescent="0.3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6.5" customHeight="1" x14ac:dyDescent="0.3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6.5" customHeight="1" x14ac:dyDescent="0.3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6.5" customHeight="1" x14ac:dyDescent="0.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6.5" customHeight="1" x14ac:dyDescent="0.3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6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6.5" customHeight="1" x14ac:dyDescent="0.3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6.5" customHeight="1" x14ac:dyDescent="0.3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6.5" customHeight="1" x14ac:dyDescent="0.3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6.5" customHeight="1" x14ac:dyDescent="0.3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6.5" customHeight="1" x14ac:dyDescent="0.3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6.5" customHeight="1" x14ac:dyDescent="0.3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6.5" customHeight="1" x14ac:dyDescent="0.3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6.5" customHeight="1" x14ac:dyDescent="0.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6.5" customHeight="1" x14ac:dyDescent="0.3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6.5" customHeight="1" x14ac:dyDescent="0.3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6.5" customHeight="1" x14ac:dyDescent="0.3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6.5" customHeight="1" x14ac:dyDescent="0.3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6.5" customHeight="1" x14ac:dyDescent="0.3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6.5" customHeight="1" x14ac:dyDescent="0.3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6.5" customHeight="1" x14ac:dyDescent="0.3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6.5" customHeight="1" x14ac:dyDescent="0.3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6.5" customHeight="1" x14ac:dyDescent="0.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6.5" customHeight="1" x14ac:dyDescent="0.3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6.5" customHeight="1" x14ac:dyDescent="0.3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6.5" customHeight="1" x14ac:dyDescent="0.3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6.5" customHeight="1" x14ac:dyDescent="0.3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6.5" customHeight="1" x14ac:dyDescent="0.3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6.5" customHeight="1" x14ac:dyDescent="0.3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6.5" customHeight="1" x14ac:dyDescent="0.3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6.5" customHeight="1" x14ac:dyDescent="0.3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6.5" customHeight="1" x14ac:dyDescent="0.3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6.5" customHeight="1" x14ac:dyDescent="0.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6.5" customHeight="1" x14ac:dyDescent="0.3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6.5" customHeight="1" x14ac:dyDescent="0.3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6.5" customHeight="1" x14ac:dyDescent="0.3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6.5" customHeight="1" x14ac:dyDescent="0.3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6.5" customHeight="1" x14ac:dyDescent="0.3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6.5" customHeight="1" x14ac:dyDescent="0.3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6.5" customHeight="1" x14ac:dyDescent="0.3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6.5" customHeight="1" x14ac:dyDescent="0.3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6.5" customHeight="1" x14ac:dyDescent="0.3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6.5" customHeight="1" x14ac:dyDescent="0.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6.5" customHeight="1" x14ac:dyDescent="0.3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6.5" customHeight="1" x14ac:dyDescent="0.3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6.5" customHeight="1" x14ac:dyDescent="0.3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6.5" customHeight="1" x14ac:dyDescent="0.3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6.5" customHeight="1" x14ac:dyDescent="0.3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6.5" customHeight="1" x14ac:dyDescent="0.3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6.5" customHeight="1" x14ac:dyDescent="0.3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6.5" customHeight="1" x14ac:dyDescent="0.3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6.5" customHeight="1" x14ac:dyDescent="0.3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6.5" customHeight="1" x14ac:dyDescent="0.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6.5" customHeight="1" x14ac:dyDescent="0.3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6.5" customHeight="1" x14ac:dyDescent="0.3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6.5" customHeight="1" x14ac:dyDescent="0.3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6.5" customHeight="1" x14ac:dyDescent="0.3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6.5" customHeight="1" x14ac:dyDescent="0.3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6.5" customHeight="1" x14ac:dyDescent="0.3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6.5" customHeight="1" x14ac:dyDescent="0.3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6.5" customHeight="1" x14ac:dyDescent="0.3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6.5" customHeight="1" x14ac:dyDescent="0.3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6.5" customHeight="1" x14ac:dyDescent="0.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6.5" customHeight="1" x14ac:dyDescent="0.3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6.5" customHeight="1" x14ac:dyDescent="0.3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6.5" customHeight="1" x14ac:dyDescent="0.3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6.5" customHeight="1" x14ac:dyDescent="0.3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6.5" customHeight="1" x14ac:dyDescent="0.3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6.5" customHeight="1" x14ac:dyDescent="0.3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6.5" customHeight="1" x14ac:dyDescent="0.3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6.5" customHeight="1" x14ac:dyDescent="0.3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6.5" customHeight="1" x14ac:dyDescent="0.3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6.5" customHeight="1" x14ac:dyDescent="0.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6.5" customHeight="1" x14ac:dyDescent="0.3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6.5" customHeight="1" x14ac:dyDescent="0.3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6.5" customHeight="1" x14ac:dyDescent="0.3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6.5" customHeight="1" x14ac:dyDescent="0.3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6.5" customHeight="1" x14ac:dyDescent="0.3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6.5" customHeight="1" x14ac:dyDescent="0.3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6.5" customHeight="1" x14ac:dyDescent="0.3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6.5" customHeight="1" x14ac:dyDescent="0.3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6.5" customHeight="1" x14ac:dyDescent="0.3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6.5" customHeight="1" x14ac:dyDescent="0.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6.5" customHeight="1" x14ac:dyDescent="0.3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6.5" customHeight="1" x14ac:dyDescent="0.3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6.5" customHeight="1" x14ac:dyDescent="0.3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6.5" customHeight="1" x14ac:dyDescent="0.3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6.5" customHeight="1" x14ac:dyDescent="0.3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6.5" customHeight="1" x14ac:dyDescent="0.3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6.5" customHeight="1" x14ac:dyDescent="0.3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6.5" customHeight="1" x14ac:dyDescent="0.3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6.5" customHeight="1" x14ac:dyDescent="0.3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6.5" customHeight="1" x14ac:dyDescent="0.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6.5" customHeight="1" x14ac:dyDescent="0.3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6.5" customHeight="1" x14ac:dyDescent="0.3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6.5" customHeight="1" x14ac:dyDescent="0.3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6.5" customHeight="1" x14ac:dyDescent="0.3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6.5" customHeight="1" x14ac:dyDescent="0.3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6.5" customHeight="1" x14ac:dyDescent="0.3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6.5" customHeight="1" x14ac:dyDescent="0.3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6.5" customHeight="1" x14ac:dyDescent="0.3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6.5" customHeight="1" x14ac:dyDescent="0.3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6.5" customHeight="1" x14ac:dyDescent="0.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6.5" customHeight="1" x14ac:dyDescent="0.3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6.5" customHeight="1" x14ac:dyDescent="0.3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6.5" customHeight="1" x14ac:dyDescent="0.3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6.5" customHeight="1" x14ac:dyDescent="0.3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6.5" customHeight="1" x14ac:dyDescent="0.3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6.5" customHeight="1" x14ac:dyDescent="0.3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6.5" customHeight="1" x14ac:dyDescent="0.3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6.5" customHeight="1" x14ac:dyDescent="0.3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6.5" customHeight="1" x14ac:dyDescent="0.3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6.5" customHeight="1" x14ac:dyDescent="0.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6.5" customHeight="1" x14ac:dyDescent="0.3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6.5" customHeight="1" x14ac:dyDescent="0.3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6.5" customHeight="1" x14ac:dyDescent="0.3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6.5" customHeight="1" x14ac:dyDescent="0.3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6.5" customHeight="1" x14ac:dyDescent="0.3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6.5" customHeight="1" x14ac:dyDescent="0.3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6.5" customHeight="1" x14ac:dyDescent="0.3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6.5" customHeight="1" x14ac:dyDescent="0.3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6.5" customHeight="1" x14ac:dyDescent="0.3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6.5" customHeight="1" x14ac:dyDescent="0.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6.5" customHeight="1" x14ac:dyDescent="0.3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6.5" customHeight="1" x14ac:dyDescent="0.3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6.5" customHeight="1" x14ac:dyDescent="0.3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6.5" customHeight="1" x14ac:dyDescent="0.3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6.5" customHeight="1" x14ac:dyDescent="0.3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6.5" customHeight="1" x14ac:dyDescent="0.3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6.5" customHeight="1" x14ac:dyDescent="0.3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6.5" customHeight="1" x14ac:dyDescent="0.3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6.5" customHeight="1" x14ac:dyDescent="0.3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6.5" customHeight="1" x14ac:dyDescent="0.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6.5" customHeight="1" x14ac:dyDescent="0.3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6.5" customHeight="1" x14ac:dyDescent="0.3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6.5" customHeight="1" x14ac:dyDescent="0.3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6.5" customHeight="1" x14ac:dyDescent="0.3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6.5" customHeight="1" x14ac:dyDescent="0.3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6.5" customHeight="1" x14ac:dyDescent="0.3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6.5" customHeight="1" x14ac:dyDescent="0.3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6.5" customHeight="1" x14ac:dyDescent="0.3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6.5" customHeight="1" x14ac:dyDescent="0.3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6.5" customHeight="1" x14ac:dyDescent="0.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6.5" customHeight="1" x14ac:dyDescent="0.3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6.5" customHeight="1" x14ac:dyDescent="0.3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6.5" customHeight="1" x14ac:dyDescent="0.3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6.5" customHeight="1" x14ac:dyDescent="0.3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6.5" customHeight="1" x14ac:dyDescent="0.3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6.5" customHeight="1" x14ac:dyDescent="0.3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6.5" customHeight="1" x14ac:dyDescent="0.3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6.5" customHeight="1" x14ac:dyDescent="0.3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6.5" customHeight="1" x14ac:dyDescent="0.3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6.5" customHeight="1" x14ac:dyDescent="0.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6.5" customHeight="1" x14ac:dyDescent="0.3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6.5" customHeight="1" x14ac:dyDescent="0.3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6.5" customHeight="1" x14ac:dyDescent="0.3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6.5" customHeight="1" x14ac:dyDescent="0.3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6.5" customHeight="1" x14ac:dyDescent="0.3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6.5" customHeight="1" x14ac:dyDescent="0.3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6.5" customHeight="1" x14ac:dyDescent="0.3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6.5" customHeight="1" x14ac:dyDescent="0.3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6.5" customHeight="1" x14ac:dyDescent="0.3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6.5" customHeight="1" x14ac:dyDescent="0.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6.5" customHeight="1" x14ac:dyDescent="0.3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6.5" customHeight="1" x14ac:dyDescent="0.3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6.5" customHeight="1" x14ac:dyDescent="0.3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6.5" customHeight="1" x14ac:dyDescent="0.3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6.5" customHeight="1" x14ac:dyDescent="0.3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6.5" customHeight="1" x14ac:dyDescent="0.3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6.5" customHeight="1" x14ac:dyDescent="0.3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6.5" customHeight="1" x14ac:dyDescent="0.3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6.5" customHeight="1" x14ac:dyDescent="0.3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6.5" customHeight="1" x14ac:dyDescent="0.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6.5" customHeight="1" x14ac:dyDescent="0.3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6.5" customHeight="1" x14ac:dyDescent="0.3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6.5" customHeight="1" x14ac:dyDescent="0.3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6.5" customHeight="1" x14ac:dyDescent="0.3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6.5" customHeight="1" x14ac:dyDescent="0.3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6.5" customHeight="1" x14ac:dyDescent="0.3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6.5" customHeight="1" x14ac:dyDescent="0.3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6.5" customHeight="1" x14ac:dyDescent="0.3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6.5" customHeight="1" x14ac:dyDescent="0.3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6.5" customHeight="1" x14ac:dyDescent="0.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6.5" customHeight="1" x14ac:dyDescent="0.3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6.5" customHeight="1" x14ac:dyDescent="0.3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6.5" customHeight="1" x14ac:dyDescent="0.3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6.5" customHeight="1" x14ac:dyDescent="0.3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6.5" customHeight="1" x14ac:dyDescent="0.3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6.5" customHeight="1" x14ac:dyDescent="0.3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6.5" customHeight="1" x14ac:dyDescent="0.3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6.5" customHeight="1" x14ac:dyDescent="0.3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6.5" customHeight="1" x14ac:dyDescent="0.3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6.5" customHeight="1" x14ac:dyDescent="0.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6.5" customHeight="1" x14ac:dyDescent="0.3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6.5" customHeight="1" x14ac:dyDescent="0.3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6.5" customHeight="1" x14ac:dyDescent="0.3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6.5" customHeight="1" x14ac:dyDescent="0.3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6.5" customHeight="1" x14ac:dyDescent="0.3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6.5" customHeight="1" x14ac:dyDescent="0.3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6.5" customHeight="1" x14ac:dyDescent="0.3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6.5" customHeight="1" x14ac:dyDescent="0.3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6.5" customHeight="1" x14ac:dyDescent="0.3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6.5" customHeight="1" x14ac:dyDescent="0.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6.5" customHeight="1" x14ac:dyDescent="0.3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6.5" customHeight="1" x14ac:dyDescent="0.3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6.5" customHeight="1" x14ac:dyDescent="0.3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6.5" customHeight="1" x14ac:dyDescent="0.3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6.5" customHeight="1" x14ac:dyDescent="0.3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6.5" customHeight="1" x14ac:dyDescent="0.3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6.5" customHeight="1" x14ac:dyDescent="0.3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6.5" customHeight="1" x14ac:dyDescent="0.3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6.5" customHeight="1" x14ac:dyDescent="0.3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6.5" customHeight="1" x14ac:dyDescent="0.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6.5" customHeight="1" x14ac:dyDescent="0.3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6.5" customHeight="1" x14ac:dyDescent="0.3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6.5" customHeight="1" x14ac:dyDescent="0.3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6.5" customHeight="1" x14ac:dyDescent="0.3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6.5" customHeight="1" x14ac:dyDescent="0.3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6.5" customHeight="1" x14ac:dyDescent="0.3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6.5" customHeight="1" x14ac:dyDescent="0.3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6.5" customHeight="1" x14ac:dyDescent="0.3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6.5" customHeight="1" x14ac:dyDescent="0.3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6.5" customHeight="1" x14ac:dyDescent="0.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6.5" customHeight="1" x14ac:dyDescent="0.3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6.5" customHeight="1" x14ac:dyDescent="0.3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6.5" customHeight="1" x14ac:dyDescent="0.3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6.5" customHeight="1" x14ac:dyDescent="0.3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6.5" customHeight="1" x14ac:dyDescent="0.3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6.5" customHeight="1" x14ac:dyDescent="0.3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6.5" customHeight="1" x14ac:dyDescent="0.3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6.5" customHeight="1" x14ac:dyDescent="0.3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6.5" customHeight="1" x14ac:dyDescent="0.3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6.5" customHeight="1" x14ac:dyDescent="0.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6.5" customHeight="1" x14ac:dyDescent="0.3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6.5" customHeight="1" x14ac:dyDescent="0.3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6.5" customHeight="1" x14ac:dyDescent="0.3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6.5" customHeight="1" x14ac:dyDescent="0.3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6.5" customHeight="1" x14ac:dyDescent="0.3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6.5" customHeight="1" x14ac:dyDescent="0.3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6.5" customHeight="1" x14ac:dyDescent="0.3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6.5" customHeight="1" x14ac:dyDescent="0.3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6.5" customHeight="1" x14ac:dyDescent="0.3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6.5" customHeight="1" x14ac:dyDescent="0.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6.5" customHeight="1" x14ac:dyDescent="0.3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6.5" customHeight="1" x14ac:dyDescent="0.3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6.5" customHeight="1" x14ac:dyDescent="0.3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6.5" customHeight="1" x14ac:dyDescent="0.3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6.5" customHeight="1" x14ac:dyDescent="0.3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6.5" customHeight="1" x14ac:dyDescent="0.3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6.5" customHeight="1" x14ac:dyDescent="0.3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6.5" customHeight="1" x14ac:dyDescent="0.3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6.5" customHeight="1" x14ac:dyDescent="0.3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6.5" customHeight="1" x14ac:dyDescent="0.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6.5" customHeight="1" x14ac:dyDescent="0.3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6.5" customHeight="1" x14ac:dyDescent="0.3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6.5" customHeight="1" x14ac:dyDescent="0.3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6.5" customHeight="1" x14ac:dyDescent="0.3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6.5" customHeight="1" x14ac:dyDescent="0.3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6.5" customHeight="1" x14ac:dyDescent="0.3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6.5" customHeight="1" x14ac:dyDescent="0.3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6.5" customHeight="1" x14ac:dyDescent="0.3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6.5" customHeight="1" x14ac:dyDescent="0.3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6.5" customHeight="1" x14ac:dyDescent="0.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6.5" customHeight="1" x14ac:dyDescent="0.3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6.5" customHeight="1" x14ac:dyDescent="0.3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6.5" customHeight="1" x14ac:dyDescent="0.3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6.5" customHeight="1" x14ac:dyDescent="0.3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6.5" customHeight="1" x14ac:dyDescent="0.3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6.5" customHeight="1" x14ac:dyDescent="0.3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6.5" customHeight="1" x14ac:dyDescent="0.3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6.5" customHeight="1" x14ac:dyDescent="0.3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6.5" customHeight="1" x14ac:dyDescent="0.3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6.5" customHeight="1" x14ac:dyDescent="0.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6.5" customHeight="1" x14ac:dyDescent="0.3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6.5" customHeight="1" x14ac:dyDescent="0.3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6.5" customHeight="1" x14ac:dyDescent="0.3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6.5" customHeight="1" x14ac:dyDescent="0.3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6.5" customHeight="1" x14ac:dyDescent="0.3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6.5" customHeight="1" x14ac:dyDescent="0.3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6.5" customHeight="1" x14ac:dyDescent="0.3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6.5" customHeight="1" x14ac:dyDescent="0.3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6.5" customHeight="1" x14ac:dyDescent="0.3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6.5" customHeight="1" x14ac:dyDescent="0.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6.5" customHeight="1" x14ac:dyDescent="0.3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6.5" customHeight="1" x14ac:dyDescent="0.3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6.5" customHeigh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6.5" customHeight="1" x14ac:dyDescent="0.3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6.5" customHeight="1" x14ac:dyDescent="0.3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6.5" customHeight="1" x14ac:dyDescent="0.3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6.5" customHeight="1" x14ac:dyDescent="0.3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6.5" customHeight="1" x14ac:dyDescent="0.3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6.5" customHeight="1" x14ac:dyDescent="0.3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6.5" customHeight="1" x14ac:dyDescent="0.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6.5" customHeight="1" x14ac:dyDescent="0.3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6.5" customHeight="1" x14ac:dyDescent="0.3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6.5" customHeight="1" x14ac:dyDescent="0.3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6.5" customHeight="1" x14ac:dyDescent="0.3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6.5" customHeight="1" x14ac:dyDescent="0.3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6.5" customHeight="1" x14ac:dyDescent="0.3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6.5" customHeight="1" x14ac:dyDescent="0.3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6.5" customHeight="1" x14ac:dyDescent="0.3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6.5" customHeight="1" x14ac:dyDescent="0.3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6.5" customHeight="1" x14ac:dyDescent="0.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6.5" customHeight="1" x14ac:dyDescent="0.3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6.5" customHeight="1" x14ac:dyDescent="0.3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6.5" customHeight="1" x14ac:dyDescent="0.3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6.5" customHeight="1" x14ac:dyDescent="0.3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6.5" customHeight="1" x14ac:dyDescent="0.3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6.5" customHeight="1" x14ac:dyDescent="0.3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6.5" customHeight="1" x14ac:dyDescent="0.3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6.5" customHeight="1" x14ac:dyDescent="0.3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6.5" customHeight="1" x14ac:dyDescent="0.3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6.5" customHeight="1" x14ac:dyDescent="0.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6.5" customHeight="1" x14ac:dyDescent="0.3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6.5" customHeight="1" x14ac:dyDescent="0.3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6.5" customHeight="1" x14ac:dyDescent="0.3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6.5" customHeight="1" x14ac:dyDescent="0.3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6.5" customHeight="1" x14ac:dyDescent="0.3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6.5" customHeight="1" x14ac:dyDescent="0.3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6.5" customHeight="1" x14ac:dyDescent="0.3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6.5" customHeight="1" x14ac:dyDescent="0.3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6.5" customHeight="1" x14ac:dyDescent="0.3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6.5" customHeight="1" x14ac:dyDescent="0.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6.5" customHeight="1" x14ac:dyDescent="0.3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6.5" customHeight="1" x14ac:dyDescent="0.3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6.5" customHeight="1" x14ac:dyDescent="0.3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6.5" customHeight="1" x14ac:dyDescent="0.3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6.5" customHeight="1" x14ac:dyDescent="0.3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6.5" customHeight="1" x14ac:dyDescent="0.3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6.5" customHeight="1" x14ac:dyDescent="0.3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6.5" customHeight="1" x14ac:dyDescent="0.3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6.5" customHeight="1" x14ac:dyDescent="0.3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6.5" customHeight="1" x14ac:dyDescent="0.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6.5" customHeight="1" x14ac:dyDescent="0.3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6.5" customHeight="1" x14ac:dyDescent="0.3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6.5" customHeight="1" x14ac:dyDescent="0.3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6.5" customHeight="1" x14ac:dyDescent="0.3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6.5" customHeight="1" x14ac:dyDescent="0.3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6.5" customHeight="1" x14ac:dyDescent="0.3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6.5" customHeight="1" x14ac:dyDescent="0.3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6.5" customHeight="1" x14ac:dyDescent="0.3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6.5" customHeight="1" x14ac:dyDescent="0.3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6.5" customHeight="1" x14ac:dyDescent="0.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6.5" customHeight="1" x14ac:dyDescent="0.3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6.5" customHeight="1" x14ac:dyDescent="0.3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6.5" customHeight="1" x14ac:dyDescent="0.3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6.5" customHeight="1" x14ac:dyDescent="0.3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6.5" customHeight="1" x14ac:dyDescent="0.3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6.5" customHeight="1" x14ac:dyDescent="0.3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6.5" customHeight="1" x14ac:dyDescent="0.3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6.5" customHeight="1" x14ac:dyDescent="0.3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6.5" customHeight="1" x14ac:dyDescent="0.3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6.5" customHeight="1" x14ac:dyDescent="0.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6.5" customHeight="1" x14ac:dyDescent="0.3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6.5" customHeight="1" x14ac:dyDescent="0.3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6.5" customHeight="1" x14ac:dyDescent="0.3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6.5" customHeight="1" x14ac:dyDescent="0.3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6.5" customHeight="1" x14ac:dyDescent="0.3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6.5" customHeight="1" x14ac:dyDescent="0.3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6.5" customHeight="1" x14ac:dyDescent="0.3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6.5" customHeight="1" x14ac:dyDescent="0.3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6.5" customHeight="1" x14ac:dyDescent="0.3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6.5" customHeight="1" x14ac:dyDescent="0.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6.5" customHeight="1" x14ac:dyDescent="0.3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6.5" customHeight="1" x14ac:dyDescent="0.3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6.5" customHeight="1" x14ac:dyDescent="0.3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6.5" customHeight="1" x14ac:dyDescent="0.3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6.5" customHeight="1" x14ac:dyDescent="0.3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6.5" customHeight="1" x14ac:dyDescent="0.3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6.5" customHeight="1" x14ac:dyDescent="0.3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6.5" customHeight="1" x14ac:dyDescent="0.3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6.5" customHeight="1" x14ac:dyDescent="0.3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6.5" customHeight="1" x14ac:dyDescent="0.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6.5" customHeight="1" x14ac:dyDescent="0.3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6.5" customHeight="1" x14ac:dyDescent="0.3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6.5" customHeight="1" x14ac:dyDescent="0.3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6.5" customHeight="1" x14ac:dyDescent="0.3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6.5" customHeight="1" x14ac:dyDescent="0.3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6.5" customHeight="1" x14ac:dyDescent="0.3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6.5" customHeight="1" x14ac:dyDescent="0.3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6.5" customHeight="1" x14ac:dyDescent="0.3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6.5" customHeight="1" x14ac:dyDescent="0.3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6.5" customHeight="1" x14ac:dyDescent="0.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6.5" customHeight="1" x14ac:dyDescent="0.3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6.5" customHeight="1" x14ac:dyDescent="0.3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6.5" customHeight="1" x14ac:dyDescent="0.3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6.5" customHeight="1" x14ac:dyDescent="0.3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6.5" customHeight="1" x14ac:dyDescent="0.3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6.5" customHeight="1" x14ac:dyDescent="0.3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6.5" customHeight="1" x14ac:dyDescent="0.3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6.5" customHeight="1" x14ac:dyDescent="0.3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6.5" customHeight="1" x14ac:dyDescent="0.3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6.5" customHeight="1" x14ac:dyDescent="0.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6.5" customHeight="1" x14ac:dyDescent="0.3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6.5" customHeight="1" x14ac:dyDescent="0.3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6.5" customHeight="1" x14ac:dyDescent="0.3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6.5" customHeight="1" x14ac:dyDescent="0.3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6.5" customHeight="1" x14ac:dyDescent="0.3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6.5" customHeight="1" x14ac:dyDescent="0.3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6.5" customHeight="1" x14ac:dyDescent="0.3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6.5" customHeight="1" x14ac:dyDescent="0.3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6.5" customHeight="1" x14ac:dyDescent="0.3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6.5" customHeight="1" x14ac:dyDescent="0.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6.5" customHeight="1" x14ac:dyDescent="0.3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6.5" customHeight="1" x14ac:dyDescent="0.3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6.5" customHeight="1" x14ac:dyDescent="0.3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6.5" customHeight="1" x14ac:dyDescent="0.3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6.5" customHeight="1" x14ac:dyDescent="0.3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6.5" customHeight="1" x14ac:dyDescent="0.3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6.5" customHeight="1" x14ac:dyDescent="0.3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6.5" customHeight="1" x14ac:dyDescent="0.3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6.5" customHeight="1" x14ac:dyDescent="0.3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6.5" customHeight="1" x14ac:dyDescent="0.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6.5" customHeight="1" x14ac:dyDescent="0.3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6.5" customHeight="1" x14ac:dyDescent="0.3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6.5" customHeight="1" x14ac:dyDescent="0.3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6.5" customHeight="1" x14ac:dyDescent="0.3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6.5" customHeight="1" x14ac:dyDescent="0.3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6.5" customHeight="1" x14ac:dyDescent="0.3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6.5" customHeight="1" x14ac:dyDescent="0.3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6.5" customHeight="1" x14ac:dyDescent="0.3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6.5" customHeight="1" x14ac:dyDescent="0.3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6.5" customHeight="1" x14ac:dyDescent="0.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6.5" customHeight="1" x14ac:dyDescent="0.3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6.5" customHeight="1" x14ac:dyDescent="0.3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6.5" customHeight="1" x14ac:dyDescent="0.3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6.5" customHeight="1" x14ac:dyDescent="0.3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6.5" customHeight="1" x14ac:dyDescent="0.3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6.5" customHeight="1" x14ac:dyDescent="0.3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6.5" customHeight="1" x14ac:dyDescent="0.3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6.5" customHeight="1" x14ac:dyDescent="0.3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6.5" customHeight="1" x14ac:dyDescent="0.3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6.5" customHeight="1" x14ac:dyDescent="0.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6.5" customHeight="1" x14ac:dyDescent="0.3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6.5" customHeight="1" x14ac:dyDescent="0.3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6.5" customHeight="1" x14ac:dyDescent="0.3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6.5" customHeight="1" x14ac:dyDescent="0.3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6.5" customHeight="1" x14ac:dyDescent="0.3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6.5" customHeight="1" x14ac:dyDescent="0.3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6.5" customHeight="1" x14ac:dyDescent="0.3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6.5" customHeight="1" x14ac:dyDescent="0.3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6.5" customHeight="1" x14ac:dyDescent="0.3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6.5" customHeight="1" x14ac:dyDescent="0.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6.5" customHeight="1" x14ac:dyDescent="0.3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6.5" customHeight="1" x14ac:dyDescent="0.3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6.5" customHeight="1" x14ac:dyDescent="0.3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6.5" customHeight="1" x14ac:dyDescent="0.3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6.5" customHeight="1" x14ac:dyDescent="0.3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6.5" customHeight="1" x14ac:dyDescent="0.3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6.5" customHeight="1" x14ac:dyDescent="0.3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6.5" customHeight="1" x14ac:dyDescent="0.3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6.5" customHeight="1" x14ac:dyDescent="0.3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6.5" customHeight="1" x14ac:dyDescent="0.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6.5" customHeight="1" x14ac:dyDescent="0.3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6.5" customHeight="1" x14ac:dyDescent="0.3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6.5" customHeight="1" x14ac:dyDescent="0.3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6.5" customHeight="1" x14ac:dyDescent="0.3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6.5" customHeight="1" x14ac:dyDescent="0.3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6.5" customHeight="1" x14ac:dyDescent="0.3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6.5" customHeight="1" x14ac:dyDescent="0.3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6.5" customHeight="1" x14ac:dyDescent="0.3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6.5" customHeight="1" x14ac:dyDescent="0.3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6.5" customHeight="1" x14ac:dyDescent="0.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6.5" customHeight="1" x14ac:dyDescent="0.3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6.5" customHeight="1" x14ac:dyDescent="0.3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6.5" customHeight="1" x14ac:dyDescent="0.3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6.5" customHeight="1" x14ac:dyDescent="0.3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6.5" customHeight="1" x14ac:dyDescent="0.3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6.5" customHeight="1" x14ac:dyDescent="0.3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6.5" customHeight="1" x14ac:dyDescent="0.3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6.5" customHeight="1" x14ac:dyDescent="0.3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6.5" customHeight="1" x14ac:dyDescent="0.3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6.5" customHeight="1" x14ac:dyDescent="0.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6.5" customHeight="1" x14ac:dyDescent="0.3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6.5" customHeight="1" x14ac:dyDescent="0.3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6.5" customHeight="1" x14ac:dyDescent="0.3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6.5" customHeight="1" x14ac:dyDescent="0.3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6.5" customHeight="1" x14ac:dyDescent="0.3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6.5" customHeight="1" x14ac:dyDescent="0.3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6.5" customHeight="1" x14ac:dyDescent="0.3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6.5" customHeight="1" x14ac:dyDescent="0.3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6.5" customHeight="1" x14ac:dyDescent="0.3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6.5" customHeight="1" x14ac:dyDescent="0.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6.5" customHeight="1" x14ac:dyDescent="0.3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6.5" customHeight="1" x14ac:dyDescent="0.3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6.5" customHeight="1" x14ac:dyDescent="0.3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6.5" customHeight="1" x14ac:dyDescent="0.3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6.5" customHeight="1" x14ac:dyDescent="0.3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6.5" customHeight="1" x14ac:dyDescent="0.3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6.5" customHeight="1" x14ac:dyDescent="0.3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6.5" customHeight="1" x14ac:dyDescent="0.3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6.5" customHeight="1" x14ac:dyDescent="0.3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6.5" customHeight="1" x14ac:dyDescent="0.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6.5" customHeight="1" x14ac:dyDescent="0.3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6.5" customHeight="1" x14ac:dyDescent="0.3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6.5" customHeight="1" x14ac:dyDescent="0.3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6.5" customHeight="1" x14ac:dyDescent="0.3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6.5" customHeight="1" x14ac:dyDescent="0.3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6.5" customHeight="1" x14ac:dyDescent="0.3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6.5" customHeight="1" x14ac:dyDescent="0.3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6.5" customHeight="1" x14ac:dyDescent="0.3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6.5" customHeight="1" x14ac:dyDescent="0.3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6.5" customHeight="1" x14ac:dyDescent="0.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6.5" customHeight="1" x14ac:dyDescent="0.3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6.5" customHeight="1" x14ac:dyDescent="0.3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6.5" customHeight="1" x14ac:dyDescent="0.3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6.5" customHeight="1" x14ac:dyDescent="0.3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6.5" customHeight="1" x14ac:dyDescent="0.3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6.5" customHeight="1" x14ac:dyDescent="0.3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6.5" customHeight="1" x14ac:dyDescent="0.3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6.5" customHeight="1" x14ac:dyDescent="0.3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6.5" customHeight="1" x14ac:dyDescent="0.3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6.5" customHeight="1" x14ac:dyDescent="0.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6.5" customHeight="1" x14ac:dyDescent="0.3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6.5" customHeight="1" x14ac:dyDescent="0.3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6.5" customHeight="1" x14ac:dyDescent="0.3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6.5" customHeight="1" x14ac:dyDescent="0.3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6.5" customHeight="1" x14ac:dyDescent="0.3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6.5" customHeight="1" x14ac:dyDescent="0.3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6.5" customHeight="1" x14ac:dyDescent="0.3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6.5" customHeight="1" x14ac:dyDescent="0.3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6.5" customHeight="1" x14ac:dyDescent="0.3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6.5" customHeight="1" x14ac:dyDescent="0.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6.5" customHeight="1" x14ac:dyDescent="0.3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6.5" customHeight="1" x14ac:dyDescent="0.3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6.5" customHeight="1" x14ac:dyDescent="0.3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6.5" customHeight="1" x14ac:dyDescent="0.3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6.5" customHeight="1" x14ac:dyDescent="0.3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6.5" customHeight="1" x14ac:dyDescent="0.3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6.5" customHeight="1" x14ac:dyDescent="0.3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6.5" customHeight="1" x14ac:dyDescent="0.3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6.5" customHeight="1" x14ac:dyDescent="0.3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6.5" customHeight="1" x14ac:dyDescent="0.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6.5" customHeight="1" x14ac:dyDescent="0.3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6.5" customHeight="1" x14ac:dyDescent="0.3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6.5" customHeight="1" x14ac:dyDescent="0.3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6.5" customHeight="1" x14ac:dyDescent="0.3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6.5" customHeight="1" x14ac:dyDescent="0.3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6.5" customHeight="1" x14ac:dyDescent="0.3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6.5" customHeight="1" x14ac:dyDescent="0.3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6.5" customHeight="1" x14ac:dyDescent="0.3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6.5" customHeight="1" x14ac:dyDescent="0.3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6.5" customHeight="1" x14ac:dyDescent="0.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6.5" customHeight="1" x14ac:dyDescent="0.3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6.5" customHeight="1" x14ac:dyDescent="0.3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6.5" customHeight="1" x14ac:dyDescent="0.3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6.5" customHeight="1" x14ac:dyDescent="0.3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6.5" customHeight="1" x14ac:dyDescent="0.3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6.5" customHeight="1" x14ac:dyDescent="0.3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6.5" customHeight="1" x14ac:dyDescent="0.3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6.5" customHeight="1" x14ac:dyDescent="0.3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6.5" customHeight="1" x14ac:dyDescent="0.3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6.5" customHeight="1" x14ac:dyDescent="0.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6.5" customHeight="1" x14ac:dyDescent="0.3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6.5" customHeight="1" x14ac:dyDescent="0.3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6.5" customHeight="1" x14ac:dyDescent="0.3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6.5" customHeight="1" x14ac:dyDescent="0.3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6.5" customHeight="1" x14ac:dyDescent="0.3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6.5" customHeight="1" x14ac:dyDescent="0.3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6.5" customHeight="1" x14ac:dyDescent="0.3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6.5" customHeight="1" x14ac:dyDescent="0.3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6.5" customHeight="1" x14ac:dyDescent="0.3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6.5" customHeight="1" x14ac:dyDescent="0.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6.5" customHeight="1" x14ac:dyDescent="0.3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6.5" customHeight="1" x14ac:dyDescent="0.3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6.5" customHeight="1" x14ac:dyDescent="0.3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6.5" customHeight="1" x14ac:dyDescent="0.3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6.5" customHeight="1" x14ac:dyDescent="0.3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6.5" customHeight="1" x14ac:dyDescent="0.3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6.5" customHeight="1" x14ac:dyDescent="0.3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6.5" customHeight="1" x14ac:dyDescent="0.3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6.5" customHeight="1" x14ac:dyDescent="0.3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6.5" customHeight="1" x14ac:dyDescent="0.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6.5" customHeight="1" x14ac:dyDescent="0.3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6.5" customHeight="1" x14ac:dyDescent="0.3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6.5" customHeight="1" x14ac:dyDescent="0.3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6.5" customHeight="1" x14ac:dyDescent="0.3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6.5" customHeight="1" x14ac:dyDescent="0.3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6.5" customHeight="1" x14ac:dyDescent="0.3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6.5" customHeight="1" x14ac:dyDescent="0.3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6.5" customHeight="1" x14ac:dyDescent="0.3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 spans="1:26" ht="16.5" customHeight="1" x14ac:dyDescent="0.3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 spans="1:26" ht="16.5" customHeight="1" x14ac:dyDescent="0.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 spans="1:26" ht="16.5" customHeight="1" x14ac:dyDescent="0.3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 spans="1:26" ht="16.5" customHeight="1" x14ac:dyDescent="0.3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 spans="1:26" ht="16.5" customHeight="1" x14ac:dyDescent="0.3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 spans="1:26" ht="16.5" customHeight="1" x14ac:dyDescent="0.3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 spans="1:26" ht="16.5" customHeight="1" x14ac:dyDescent="0.3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 spans="1:26" ht="16.5" customHeight="1" x14ac:dyDescent="0.3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 spans="1:26" ht="16.5" customHeight="1" x14ac:dyDescent="0.3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 spans="1:26" ht="16.5" customHeight="1" x14ac:dyDescent="0.3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 spans="1:26" ht="16.5" customHeight="1" x14ac:dyDescent="0.3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 spans="1:26" ht="16.5" customHeight="1" x14ac:dyDescent="0.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 spans="1:26" ht="16.5" customHeight="1" x14ac:dyDescent="0.3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 spans="1:26" ht="16.5" customHeight="1" x14ac:dyDescent="0.3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 spans="1:26" ht="16.5" customHeight="1" x14ac:dyDescent="0.3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 spans="1:26" ht="16.5" customHeight="1" x14ac:dyDescent="0.3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 spans="1:26" ht="16.5" customHeight="1" x14ac:dyDescent="0.3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 spans="1:26" ht="16.5" customHeight="1" x14ac:dyDescent="0.3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 spans="1:26" ht="16.5" customHeight="1" x14ac:dyDescent="0.3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 spans="1:26" ht="16.5" customHeight="1" x14ac:dyDescent="0.3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 spans="1:26" ht="16.5" customHeight="1" x14ac:dyDescent="0.3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 spans="1:26" ht="16.5" customHeight="1" x14ac:dyDescent="0.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 spans="1:26" ht="16.5" customHeight="1" x14ac:dyDescent="0.3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 spans="1:26" ht="16.5" customHeight="1" x14ac:dyDescent="0.3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 spans="1:26" ht="16.5" customHeight="1" x14ac:dyDescent="0.3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 spans="1:26" ht="16.5" customHeight="1" x14ac:dyDescent="0.3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 spans="1:26" ht="16.5" customHeight="1" x14ac:dyDescent="0.3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 spans="1:26" ht="16.5" customHeight="1" x14ac:dyDescent="0.3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 spans="1:26" ht="16.5" customHeight="1" x14ac:dyDescent="0.3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 spans="1:26" ht="16.5" customHeight="1" x14ac:dyDescent="0.3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 spans="1:26" ht="16.5" customHeight="1" x14ac:dyDescent="0.3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 spans="1:26" ht="16.5" customHeight="1" x14ac:dyDescent="0.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 spans="1:26" ht="16.5" customHeight="1" x14ac:dyDescent="0.3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 spans="1:26" ht="16.5" customHeight="1" x14ac:dyDescent="0.3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 spans="1:26" ht="16.5" customHeight="1" x14ac:dyDescent="0.3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 spans="1:26" ht="16.5" customHeight="1" x14ac:dyDescent="0.3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 spans="1:26" ht="16.5" customHeight="1" x14ac:dyDescent="0.3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 spans="1:26" ht="16.5" customHeight="1" x14ac:dyDescent="0.3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 spans="1:26" ht="16.5" customHeight="1" x14ac:dyDescent="0.3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 spans="1:26" ht="16.5" customHeight="1" x14ac:dyDescent="0.3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 spans="1:26" ht="16.5" customHeight="1" x14ac:dyDescent="0.3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 spans="1:26" ht="16.5" customHeight="1" x14ac:dyDescent="0.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 spans="1:26" ht="16.5" customHeight="1" x14ac:dyDescent="0.3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 spans="1:26" ht="16.5" customHeight="1" x14ac:dyDescent="0.3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 spans="1:26" ht="16.5" customHeight="1" x14ac:dyDescent="0.3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 spans="1:26" ht="16.5" customHeight="1" x14ac:dyDescent="0.3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 spans="1:26" ht="16.5" customHeight="1" x14ac:dyDescent="0.3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 spans="1:26" ht="16.5" customHeight="1" x14ac:dyDescent="0.3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 spans="1:26" ht="16.5" customHeight="1" x14ac:dyDescent="0.3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 spans="1:26" ht="16.5" customHeight="1" x14ac:dyDescent="0.3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 spans="1:26" ht="16.5" customHeight="1" x14ac:dyDescent="0.3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 spans="1:26" ht="16.5" customHeight="1" x14ac:dyDescent="0.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 spans="1:26" ht="16.5" customHeight="1" x14ac:dyDescent="0.3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 spans="1:26" ht="16.5" customHeight="1" x14ac:dyDescent="0.3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 spans="1:26" ht="16.5" customHeight="1" x14ac:dyDescent="0.3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 spans="1:26" ht="16.5" customHeight="1" x14ac:dyDescent="0.3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 spans="1:26" ht="16.5" customHeight="1" x14ac:dyDescent="0.3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 spans="1:26" ht="16.5" customHeight="1" x14ac:dyDescent="0.3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 spans="1:26" ht="16.5" customHeight="1" x14ac:dyDescent="0.3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 spans="1:26" ht="16.5" customHeight="1" x14ac:dyDescent="0.3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 spans="1:26" ht="16.5" customHeight="1" x14ac:dyDescent="0.3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 spans="1:26" ht="16.5" customHeight="1" x14ac:dyDescent="0.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 spans="1:26" ht="16.5" customHeight="1" x14ac:dyDescent="0.3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 spans="1:26" ht="16.5" customHeight="1" x14ac:dyDescent="0.3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 spans="1:26" ht="16.5" customHeight="1" x14ac:dyDescent="0.3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 spans="1:26" ht="16.5" customHeight="1" x14ac:dyDescent="0.3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 spans="1:26" ht="16.5" customHeight="1" x14ac:dyDescent="0.3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 spans="1:26" ht="16.5" customHeight="1" x14ac:dyDescent="0.3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 spans="1:26" ht="16.5" customHeight="1" x14ac:dyDescent="0.3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 spans="1:26" ht="16.5" customHeight="1" x14ac:dyDescent="0.3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 spans="1:26" ht="16.5" customHeight="1" x14ac:dyDescent="0.3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 spans="1:26" ht="16.5" customHeight="1" x14ac:dyDescent="0.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 spans="1:26" ht="16.5" customHeight="1" x14ac:dyDescent="0.3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 spans="1:26" ht="16.5" customHeight="1" x14ac:dyDescent="0.3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 spans="1:26" ht="16.5" customHeight="1" x14ac:dyDescent="0.3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 spans="1:26" ht="16.5" customHeight="1" x14ac:dyDescent="0.3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 spans="1:26" ht="16.5" customHeight="1" x14ac:dyDescent="0.3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 spans="1:26" ht="16.5" customHeight="1" x14ac:dyDescent="0.3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 spans="1:26" ht="16.5" customHeight="1" x14ac:dyDescent="0.3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 spans="1:26" ht="16.5" customHeight="1" x14ac:dyDescent="0.3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 spans="1:26" ht="16.5" customHeight="1" x14ac:dyDescent="0.3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 spans="1:26" ht="16.5" customHeight="1" x14ac:dyDescent="0.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 spans="1:26" ht="16.5" customHeight="1" x14ac:dyDescent="0.3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 spans="1:26" ht="16.5" customHeight="1" x14ac:dyDescent="0.3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 spans="1:26" ht="16.5" customHeight="1" x14ac:dyDescent="0.3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 spans="1:26" ht="16.5" customHeight="1" x14ac:dyDescent="0.3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 spans="1:26" ht="16.5" customHeight="1" x14ac:dyDescent="0.3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 spans="1:26" ht="16.5" customHeight="1" x14ac:dyDescent="0.3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 spans="1:26" ht="16.5" customHeight="1" x14ac:dyDescent="0.3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 spans="1:26" ht="16.5" customHeight="1" x14ac:dyDescent="0.3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 spans="1:26" ht="16.5" customHeight="1" x14ac:dyDescent="0.3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 spans="1:26" ht="16.5" customHeight="1" x14ac:dyDescent="0.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 spans="1:26" ht="16.5" customHeight="1" x14ac:dyDescent="0.3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 spans="1:26" ht="16.5" customHeight="1" x14ac:dyDescent="0.3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 spans="1:26" ht="16.5" customHeight="1" x14ac:dyDescent="0.3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 spans="1:26" ht="16.5" customHeight="1" x14ac:dyDescent="0.3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 spans="1:26" ht="16.5" customHeight="1" x14ac:dyDescent="0.3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 spans="1:26" ht="16.5" customHeight="1" x14ac:dyDescent="0.3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 spans="1:26" ht="16.5" customHeight="1" x14ac:dyDescent="0.3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 spans="1:26" ht="16.5" customHeight="1" x14ac:dyDescent="0.3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 spans="1:26" ht="16.5" customHeight="1" x14ac:dyDescent="0.3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 spans="1:26" ht="16.5" customHeight="1" x14ac:dyDescent="0.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 spans="1:26" ht="16.5" customHeight="1" x14ac:dyDescent="0.3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 spans="1:26" ht="16.5" customHeight="1" x14ac:dyDescent="0.3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 spans="1:26" ht="16.5" customHeight="1" x14ac:dyDescent="0.3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 spans="1:26" ht="16.5" customHeight="1" x14ac:dyDescent="0.3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 spans="1:26" ht="16.5" customHeight="1" x14ac:dyDescent="0.3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 spans="1:26" ht="16.5" customHeight="1" x14ac:dyDescent="0.3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 spans="1:26" ht="16.5" customHeight="1" x14ac:dyDescent="0.3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 spans="1:26" ht="16.5" customHeight="1" x14ac:dyDescent="0.3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 spans="1:26" ht="16.5" customHeight="1" x14ac:dyDescent="0.3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 spans="1:26" ht="16.5" customHeight="1" x14ac:dyDescent="0.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 spans="1:26" ht="16.5" customHeight="1" x14ac:dyDescent="0.3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 spans="1:26" ht="16.5" customHeight="1" x14ac:dyDescent="0.3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 spans="1:26" ht="16.5" customHeight="1" x14ac:dyDescent="0.3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 spans="1:26" ht="16.5" customHeight="1" x14ac:dyDescent="0.3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 spans="1:26" ht="16.5" customHeight="1" x14ac:dyDescent="0.3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 spans="1:26" ht="16.5" customHeight="1" x14ac:dyDescent="0.3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 spans="1:26" ht="16.5" customHeight="1" x14ac:dyDescent="0.3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 spans="1:26" ht="16.5" customHeight="1" x14ac:dyDescent="0.3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 spans="1:26" ht="16.5" customHeight="1" x14ac:dyDescent="0.3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 spans="1:26" ht="16.5" customHeight="1" x14ac:dyDescent="0.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 spans="1:26" ht="16.5" customHeight="1" x14ac:dyDescent="0.3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 spans="1:26" ht="16.5" customHeight="1" x14ac:dyDescent="0.3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 spans="1:26" ht="16.5" customHeight="1" x14ac:dyDescent="0.3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 spans="1:26" ht="16.5" customHeight="1" x14ac:dyDescent="0.3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 spans="1:26" ht="16.5" customHeight="1" x14ac:dyDescent="0.3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 spans="1:26" ht="16.5" customHeight="1" x14ac:dyDescent="0.3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 spans="1:26" ht="16.5" customHeight="1" x14ac:dyDescent="0.3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 spans="1:26" ht="16.5" customHeight="1" x14ac:dyDescent="0.3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 spans="1:26" ht="16.5" customHeight="1" x14ac:dyDescent="0.3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 spans="1:26" ht="16.5" customHeight="1" x14ac:dyDescent="0.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 spans="1:26" ht="16.5" customHeight="1" x14ac:dyDescent="0.3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 spans="1:26" ht="16.5" customHeight="1" x14ac:dyDescent="0.3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 spans="1:26" ht="16.5" customHeight="1" x14ac:dyDescent="0.3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 spans="1:26" ht="16.5" customHeight="1" x14ac:dyDescent="0.3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 spans="1:26" ht="16.5" customHeight="1" x14ac:dyDescent="0.3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 spans="1:26" ht="16.5" customHeight="1" x14ac:dyDescent="0.3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 spans="1:26" ht="16.5" customHeight="1" x14ac:dyDescent="0.3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 spans="1:26" ht="16.5" customHeight="1" x14ac:dyDescent="0.3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 spans="1:26" ht="16.5" customHeight="1" x14ac:dyDescent="0.3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 spans="1:26" ht="16.5" customHeight="1" x14ac:dyDescent="0.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 spans="1:26" ht="16.5" customHeight="1" x14ac:dyDescent="0.3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 spans="1:26" ht="16.5" customHeight="1" x14ac:dyDescent="0.3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 spans="1:26" ht="16.5" customHeight="1" x14ac:dyDescent="0.3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 spans="1:26" ht="16.5" customHeight="1" x14ac:dyDescent="0.3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 spans="1:26" ht="16.5" customHeight="1" x14ac:dyDescent="0.3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 spans="1:26" ht="16.5" customHeight="1" x14ac:dyDescent="0.3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 spans="1:26" ht="16.5" customHeight="1" x14ac:dyDescent="0.3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 spans="1:26" ht="16.5" customHeight="1" x14ac:dyDescent="0.3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 spans="1:26" ht="16.5" customHeight="1" x14ac:dyDescent="0.3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 spans="1:26" ht="16.5" customHeight="1" x14ac:dyDescent="0.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 spans="1:26" ht="16.5" customHeight="1" x14ac:dyDescent="0.3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 spans="1:26" ht="16.5" customHeight="1" x14ac:dyDescent="0.3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 spans="1:26" ht="16.5" customHeight="1" x14ac:dyDescent="0.3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 spans="1:26" ht="16.5" customHeight="1" x14ac:dyDescent="0.3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 spans="1:26" ht="16.5" customHeight="1" x14ac:dyDescent="0.3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 spans="1:26" ht="16.5" customHeight="1" x14ac:dyDescent="0.3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 spans="1:26" ht="16.5" customHeight="1" x14ac:dyDescent="0.3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 spans="1:26" ht="16.5" customHeight="1" x14ac:dyDescent="0.3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 spans="1:26" ht="16.5" customHeight="1" x14ac:dyDescent="0.3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 spans="1:26" ht="16.5" customHeight="1" x14ac:dyDescent="0.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 spans="1:26" ht="16.5" customHeight="1" x14ac:dyDescent="0.3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 spans="1:26" ht="16.5" customHeight="1" x14ac:dyDescent="0.3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 spans="1:26" ht="16.5" customHeight="1" x14ac:dyDescent="0.3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 spans="1:26" ht="16.5" customHeight="1" x14ac:dyDescent="0.3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 spans="1:26" ht="16.5" customHeight="1" x14ac:dyDescent="0.3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 spans="1:26" ht="16.5" customHeight="1" x14ac:dyDescent="0.3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 spans="1:26" ht="16.5" customHeight="1" x14ac:dyDescent="0.3">
      <c r="A1000" s="70"/>
      <c r="B1000" s="70"/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</sheetData>
  <mergeCells count="3">
    <mergeCell ref="D3:F3"/>
    <mergeCell ref="D4:F4"/>
    <mergeCell ref="D14:F14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3"/>
  <cols>
    <col min="1" max="1" width="20" customWidth="1"/>
    <col min="2" max="3" width="18.875" customWidth="1"/>
    <col min="4" max="4" width="30.875" customWidth="1"/>
    <col min="5" max="5" width="96.625" customWidth="1"/>
    <col min="6" max="26" width="18.875" customWidth="1"/>
  </cols>
  <sheetData>
    <row r="1" spans="1:26" ht="16.5" customHeight="1" x14ac:dyDescent="0.3">
      <c r="A1" s="82"/>
      <c r="B1" s="82"/>
      <c r="C1" s="82"/>
      <c r="D1" s="82"/>
      <c r="E1" s="82"/>
      <c r="F1" s="82"/>
      <c r="G1" s="140" t="s">
        <v>373</v>
      </c>
      <c r="H1" s="82"/>
      <c r="I1" s="140" t="s">
        <v>374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 customHeight="1" x14ac:dyDescent="0.3">
      <c r="A2" s="83" t="s">
        <v>375</v>
      </c>
      <c r="B2" s="83" t="s">
        <v>376</v>
      </c>
      <c r="C2" s="83" t="s">
        <v>377</v>
      </c>
      <c r="D2" s="83" t="s">
        <v>378</v>
      </c>
      <c r="E2" s="83" t="s">
        <v>379</v>
      </c>
      <c r="F2" s="83" t="s">
        <v>380</v>
      </c>
      <c r="G2" s="141"/>
      <c r="H2" s="83" t="s">
        <v>381</v>
      </c>
      <c r="I2" s="141"/>
      <c r="J2" s="83" t="s">
        <v>382</v>
      </c>
      <c r="K2" s="83" t="s">
        <v>383</v>
      </c>
      <c r="L2" s="83" t="s">
        <v>29</v>
      </c>
      <c r="M2" s="83" t="s">
        <v>31</v>
      </c>
      <c r="N2" s="83" t="s">
        <v>384</v>
      </c>
      <c r="O2" s="83" t="s">
        <v>385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.5" customHeight="1" x14ac:dyDescent="0.3">
      <c r="A3" s="82" t="s">
        <v>386</v>
      </c>
      <c r="B3" s="82" t="s">
        <v>387</v>
      </c>
      <c r="C3" s="82" t="s">
        <v>388</v>
      </c>
      <c r="D3" s="82" t="s">
        <v>389</v>
      </c>
      <c r="E3" s="82" t="s">
        <v>390</v>
      </c>
      <c r="F3" s="82" t="s">
        <v>391</v>
      </c>
      <c r="G3" s="84">
        <v>5</v>
      </c>
      <c r="H3" s="82" t="s">
        <v>392</v>
      </c>
      <c r="I3" s="84">
        <v>5</v>
      </c>
      <c r="J3" s="82" t="s">
        <v>393</v>
      </c>
      <c r="K3" s="82" t="s">
        <v>394</v>
      </c>
      <c r="L3" s="82" t="s">
        <v>395</v>
      </c>
      <c r="M3" s="82" t="s">
        <v>396</v>
      </c>
      <c r="N3" s="82" t="s">
        <v>397</v>
      </c>
      <c r="O3" s="82" t="s">
        <v>398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5" customHeight="1" x14ac:dyDescent="0.3">
      <c r="A4" s="82" t="s">
        <v>399</v>
      </c>
      <c r="B4" s="82" t="s">
        <v>400</v>
      </c>
      <c r="C4" s="82" t="s">
        <v>401</v>
      </c>
      <c r="D4" s="82" t="s">
        <v>402</v>
      </c>
      <c r="E4" s="82" t="s">
        <v>403</v>
      </c>
      <c r="F4" s="82" t="s">
        <v>404</v>
      </c>
      <c r="G4" s="84">
        <v>4</v>
      </c>
      <c r="H4" s="82" t="s">
        <v>405</v>
      </c>
      <c r="I4" s="84">
        <v>4</v>
      </c>
      <c r="J4" s="82" t="s">
        <v>365</v>
      </c>
      <c r="K4" s="82" t="s">
        <v>406</v>
      </c>
      <c r="L4" s="82" t="s">
        <v>407</v>
      </c>
      <c r="M4" s="82" t="s">
        <v>408</v>
      </c>
      <c r="N4" s="82" t="s">
        <v>409</v>
      </c>
      <c r="O4" s="82" t="s">
        <v>410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.5" customHeight="1" x14ac:dyDescent="0.3">
      <c r="A5" s="82" t="s">
        <v>411</v>
      </c>
      <c r="B5" s="82" t="s">
        <v>412</v>
      </c>
      <c r="C5" s="82" t="s">
        <v>413</v>
      </c>
      <c r="D5" s="82" t="s">
        <v>414</v>
      </c>
      <c r="E5" s="82" t="s">
        <v>415</v>
      </c>
      <c r="F5" s="82" t="s">
        <v>416</v>
      </c>
      <c r="G5" s="84">
        <v>3</v>
      </c>
      <c r="H5" s="82" t="s">
        <v>417</v>
      </c>
      <c r="I5" s="84">
        <v>3</v>
      </c>
      <c r="J5" s="82" t="s">
        <v>14</v>
      </c>
      <c r="K5" s="82"/>
      <c r="L5" s="82" t="s">
        <v>418</v>
      </c>
      <c r="M5" s="82" t="s">
        <v>418</v>
      </c>
      <c r="N5" s="82" t="s">
        <v>419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6.5" customHeight="1" x14ac:dyDescent="0.3">
      <c r="A6" s="82" t="s">
        <v>420</v>
      </c>
      <c r="B6" s="82" t="s">
        <v>421</v>
      </c>
      <c r="C6" s="82" t="s">
        <v>422</v>
      </c>
      <c r="D6" s="82" t="s">
        <v>423</v>
      </c>
      <c r="E6" s="82" t="s">
        <v>424</v>
      </c>
      <c r="F6" s="82" t="s">
        <v>425</v>
      </c>
      <c r="G6" s="84">
        <v>2</v>
      </c>
      <c r="H6" s="82" t="s">
        <v>426</v>
      </c>
      <c r="I6" s="84">
        <v>2</v>
      </c>
      <c r="J6" s="82" t="s">
        <v>366</v>
      </c>
      <c r="K6" s="82"/>
      <c r="L6" s="82"/>
      <c r="M6" s="82"/>
      <c r="N6" s="82" t="s">
        <v>427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6.5" customHeight="1" x14ac:dyDescent="0.3">
      <c r="A7" s="82" t="s">
        <v>421</v>
      </c>
      <c r="B7" s="82" t="s">
        <v>428</v>
      </c>
      <c r="C7" s="82" t="s">
        <v>429</v>
      </c>
      <c r="D7" s="82" t="s">
        <v>430</v>
      </c>
      <c r="E7" s="82" t="s">
        <v>431</v>
      </c>
      <c r="F7" s="82" t="s">
        <v>432</v>
      </c>
      <c r="G7" s="84">
        <v>1</v>
      </c>
      <c r="H7" s="82" t="s">
        <v>433</v>
      </c>
      <c r="I7" s="84">
        <v>1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6.5" customHeight="1" x14ac:dyDescent="0.3">
      <c r="A8" s="82" t="s">
        <v>434</v>
      </c>
      <c r="B8" s="82" t="s">
        <v>435</v>
      </c>
      <c r="C8" s="82" t="s">
        <v>436</v>
      </c>
      <c r="D8" s="82" t="s">
        <v>437</v>
      </c>
      <c r="E8" s="82" t="s">
        <v>438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6.5" customHeight="1" x14ac:dyDescent="0.3">
      <c r="A9" s="82" t="s">
        <v>439</v>
      </c>
      <c r="B9" s="82" t="s">
        <v>440</v>
      </c>
      <c r="C9" s="82" t="s">
        <v>440</v>
      </c>
      <c r="D9" s="82" t="s">
        <v>441</v>
      </c>
      <c r="E9" s="82" t="s">
        <v>442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6.5" customHeight="1" x14ac:dyDescent="0.3">
      <c r="A10" s="82" t="s">
        <v>443</v>
      </c>
      <c r="B10" s="82"/>
      <c r="C10" s="82"/>
      <c r="D10" s="82" t="s">
        <v>440</v>
      </c>
      <c r="E10" s="82" t="s">
        <v>444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6.5" customHeight="1" x14ac:dyDescent="0.3">
      <c r="A11" s="82" t="s">
        <v>445</v>
      </c>
      <c r="B11" s="82"/>
      <c r="C11" s="82"/>
      <c r="D11" s="82"/>
      <c r="E11" s="82" t="s">
        <v>446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6.5" customHeight="1" x14ac:dyDescent="0.3">
      <c r="A12" s="82" t="s">
        <v>428</v>
      </c>
      <c r="B12" s="82"/>
      <c r="C12" s="82"/>
      <c r="D12" s="82"/>
      <c r="E12" s="82" t="s">
        <v>447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6.5" customHeight="1" x14ac:dyDescent="0.3">
      <c r="A13" s="82"/>
      <c r="B13" s="82"/>
      <c r="C13" s="82"/>
      <c r="D13" s="82"/>
      <c r="E13" s="82" t="s">
        <v>448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6.5" customHeight="1" x14ac:dyDescent="0.3">
      <c r="A14" s="82" t="s">
        <v>449</v>
      </c>
      <c r="B14" s="82"/>
      <c r="C14" s="82"/>
      <c r="D14" s="82"/>
      <c r="E14" s="82" t="s">
        <v>450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.5" customHeight="1" x14ac:dyDescent="0.3">
      <c r="A15" s="82"/>
      <c r="B15" s="82"/>
      <c r="C15" s="82"/>
      <c r="D15" s="82"/>
      <c r="E15" s="82" t="s">
        <v>451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6.5" customHeight="1" x14ac:dyDescent="0.3">
      <c r="A16" s="82"/>
      <c r="B16" s="82"/>
      <c r="C16" s="82"/>
      <c r="D16" s="82"/>
      <c r="E16" s="82" t="s">
        <v>452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6.5" customHeight="1" x14ac:dyDescent="0.3">
      <c r="A17" s="82"/>
      <c r="B17" s="82"/>
      <c r="C17" s="82"/>
      <c r="D17" s="82"/>
      <c r="E17" s="82" t="s">
        <v>453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6.5" customHeight="1" x14ac:dyDescent="0.3">
      <c r="A18" s="82"/>
      <c r="B18" s="82"/>
      <c r="C18" s="82"/>
      <c r="D18" s="82"/>
      <c r="E18" s="82" t="s">
        <v>454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6.5" customHeight="1" x14ac:dyDescent="0.3">
      <c r="A19" s="82"/>
      <c r="B19" s="82"/>
      <c r="C19" s="82"/>
      <c r="D19" s="82"/>
      <c r="E19" s="82" t="s">
        <v>455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6.5" customHeight="1" x14ac:dyDescent="0.3">
      <c r="A20" s="82"/>
      <c r="B20" s="82"/>
      <c r="C20" s="82"/>
      <c r="D20" s="82"/>
      <c r="E20" s="82" t="s">
        <v>456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6.5" customHeight="1" x14ac:dyDescent="0.3">
      <c r="A21" s="82"/>
      <c r="B21" s="82"/>
      <c r="C21" s="82"/>
      <c r="D21" s="82"/>
      <c r="E21" s="82" t="s">
        <v>457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6.5" customHeight="1" x14ac:dyDescent="0.3">
      <c r="A22" s="82"/>
      <c r="B22" s="82"/>
      <c r="C22" s="82"/>
      <c r="D22" s="82"/>
      <c r="E22" s="82" t="s">
        <v>458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6.5" customHeight="1" x14ac:dyDescent="0.3">
      <c r="A23" s="82"/>
      <c r="B23" s="82"/>
      <c r="C23" s="82"/>
      <c r="D23" s="82"/>
      <c r="E23" s="82" t="s">
        <v>459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6.5" customHeight="1" x14ac:dyDescent="0.3">
      <c r="A24" s="82"/>
      <c r="B24" s="82"/>
      <c r="C24" s="82"/>
      <c r="D24" s="82"/>
      <c r="E24" s="82" t="s">
        <v>460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6.5" customHeight="1" x14ac:dyDescent="0.3">
      <c r="A25" s="82"/>
      <c r="B25" s="82"/>
      <c r="C25" s="82"/>
      <c r="D25" s="82"/>
      <c r="E25" s="82" t="s">
        <v>461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6.5" customHeight="1" x14ac:dyDescent="0.3">
      <c r="A26" s="82"/>
      <c r="B26" s="82"/>
      <c r="C26" s="82"/>
      <c r="D26" s="82"/>
      <c r="E26" s="82" t="s">
        <v>462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6.5" customHeight="1" x14ac:dyDescent="0.3">
      <c r="A27" s="82"/>
      <c r="B27" s="82"/>
      <c r="C27" s="82"/>
      <c r="D27" s="82"/>
      <c r="E27" s="82" t="s">
        <v>463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6.5" customHeight="1" x14ac:dyDescent="0.3">
      <c r="A28" s="82"/>
      <c r="B28" s="82"/>
      <c r="C28" s="82"/>
      <c r="D28" s="82"/>
      <c r="E28" s="82" t="s">
        <v>464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6.5" customHeight="1" x14ac:dyDescent="0.3">
      <c r="A29" s="82"/>
      <c r="B29" s="82"/>
      <c r="C29" s="82"/>
      <c r="D29" s="82"/>
      <c r="E29" s="82" t="s">
        <v>465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6.5" customHeight="1" x14ac:dyDescent="0.3">
      <c r="A30" s="82"/>
      <c r="B30" s="82"/>
      <c r="C30" s="82"/>
      <c r="D30" s="82"/>
      <c r="E30" s="82" t="s">
        <v>466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6.5" customHeight="1" x14ac:dyDescent="0.3">
      <c r="A31" s="82"/>
      <c r="B31" s="82"/>
      <c r="C31" s="82"/>
      <c r="D31" s="82"/>
      <c r="E31" s="82" t="s">
        <v>467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6.5" customHeight="1" x14ac:dyDescent="0.3">
      <c r="A32" s="82"/>
      <c r="B32" s="82"/>
      <c r="C32" s="82"/>
      <c r="D32" s="82"/>
      <c r="E32" s="82" t="s">
        <v>468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6.5" customHeight="1" x14ac:dyDescent="0.3">
      <c r="A33" s="82"/>
      <c r="B33" s="82"/>
      <c r="C33" s="82"/>
      <c r="D33" s="82"/>
      <c r="E33" s="82" t="s">
        <v>469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6.5" customHeight="1" x14ac:dyDescent="0.3">
      <c r="A34" s="82"/>
      <c r="B34" s="82"/>
      <c r="C34" s="82"/>
      <c r="D34" s="82"/>
      <c r="E34" s="82" t="s">
        <v>470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6.5" customHeight="1" x14ac:dyDescent="0.3">
      <c r="A35" s="82"/>
      <c r="B35" s="82"/>
      <c r="C35" s="82"/>
      <c r="D35" s="82"/>
      <c r="E35" s="82" t="s">
        <v>471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6.5" customHeight="1" x14ac:dyDescent="0.3">
      <c r="A36" s="82"/>
      <c r="B36" s="82"/>
      <c r="C36" s="82"/>
      <c r="D36" s="82"/>
      <c r="E36" s="82" t="s">
        <v>472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6.5" customHeight="1" x14ac:dyDescent="0.3">
      <c r="A37" s="82"/>
      <c r="B37" s="82"/>
      <c r="C37" s="82"/>
      <c r="D37" s="82"/>
      <c r="E37" s="82" t="s">
        <v>473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6.5" customHeight="1" x14ac:dyDescent="0.3">
      <c r="A38" s="82"/>
      <c r="B38" s="82"/>
      <c r="C38" s="82"/>
      <c r="D38" s="82"/>
      <c r="E38" s="82" t="s">
        <v>474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6.5" customHeight="1" x14ac:dyDescent="0.3">
      <c r="A39" s="82"/>
      <c r="B39" s="82"/>
      <c r="C39" s="82"/>
      <c r="D39" s="82"/>
      <c r="E39" s="82" t="s">
        <v>475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6.5" customHeight="1" x14ac:dyDescent="0.3">
      <c r="A40" s="82"/>
      <c r="B40" s="82"/>
      <c r="C40" s="82"/>
      <c r="D40" s="82"/>
      <c r="E40" s="82" t="s">
        <v>476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6.5" customHeight="1" x14ac:dyDescent="0.3">
      <c r="A41" s="82"/>
      <c r="B41" s="82"/>
      <c r="C41" s="82"/>
      <c r="D41" s="82"/>
      <c r="E41" s="82" t="s">
        <v>477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6.5" customHeight="1" x14ac:dyDescent="0.3">
      <c r="A42" s="82"/>
      <c r="B42" s="82"/>
      <c r="C42" s="82"/>
      <c r="D42" s="82"/>
      <c r="E42" s="82" t="s">
        <v>478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6.5" customHeight="1" x14ac:dyDescent="0.3">
      <c r="A43" s="82"/>
      <c r="B43" s="82"/>
      <c r="C43" s="82"/>
      <c r="D43" s="82"/>
      <c r="E43" s="82" t="s">
        <v>479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6.5" customHeight="1" x14ac:dyDescent="0.3">
      <c r="A44" s="82"/>
      <c r="B44" s="82"/>
      <c r="C44" s="82"/>
      <c r="D44" s="82"/>
      <c r="E44" s="82" t="s">
        <v>480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6.5" customHeight="1" x14ac:dyDescent="0.3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6.5" customHeight="1" x14ac:dyDescent="0.3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6.5" customHeight="1" x14ac:dyDescent="0.3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6.5" customHeight="1" x14ac:dyDescent="0.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6.5" customHeight="1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6.5" customHeight="1" x14ac:dyDescent="0.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6.5" customHeight="1" x14ac:dyDescent="0.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6.5" customHeight="1" x14ac:dyDescent="0.3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6.5" customHeight="1" x14ac:dyDescent="0.3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6.5" customHeight="1" x14ac:dyDescent="0.3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6.5" customHeight="1" x14ac:dyDescent="0.3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6.5" customHeight="1" x14ac:dyDescent="0.3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6.5" customHeight="1" x14ac:dyDescent="0.3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6.5" customHeight="1" x14ac:dyDescent="0.3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6.5" customHeight="1" x14ac:dyDescent="0.3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6.5" customHeight="1" x14ac:dyDescent="0.3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6.5" customHeight="1" x14ac:dyDescent="0.3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6.5" customHeight="1" x14ac:dyDescent="0.3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6.5" customHeight="1" x14ac:dyDescent="0.3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6.5" customHeight="1" x14ac:dyDescent="0.3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6.5" customHeight="1" x14ac:dyDescent="0.3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6.5" customHeight="1" x14ac:dyDescent="0.3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6.5" customHeight="1" x14ac:dyDescent="0.3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6.5" customHeight="1" x14ac:dyDescent="0.3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6.5" customHeight="1" x14ac:dyDescent="0.3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6.5" customHeight="1" x14ac:dyDescent="0.3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6.5" customHeight="1" x14ac:dyDescent="0.3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6.5" customHeight="1" x14ac:dyDescent="0.3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6.5" customHeight="1" x14ac:dyDescent="0.3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6.5" customHeight="1" x14ac:dyDescent="0.3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6.5" customHeight="1" x14ac:dyDescent="0.3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6.5" customHeight="1" x14ac:dyDescent="0.3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6.5" customHeight="1" x14ac:dyDescent="0.3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6.5" customHeight="1" x14ac:dyDescent="0.3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6.5" customHeight="1" x14ac:dyDescent="0.3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6.5" customHeight="1" x14ac:dyDescent="0.3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6.5" customHeight="1" x14ac:dyDescent="0.3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6.5" customHeight="1" x14ac:dyDescent="0.3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6.5" customHeight="1" x14ac:dyDescent="0.3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6.5" customHeight="1" x14ac:dyDescent="0.3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6.5" customHeight="1" x14ac:dyDescent="0.3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6.5" customHeight="1" x14ac:dyDescent="0.3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6.5" customHeight="1" x14ac:dyDescent="0.3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6.5" customHeight="1" x14ac:dyDescent="0.3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6.5" customHeight="1" x14ac:dyDescent="0.3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6.5" customHeight="1" x14ac:dyDescent="0.3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6.5" customHeight="1" x14ac:dyDescent="0.3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6.5" customHeight="1" x14ac:dyDescent="0.3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6.5" customHeight="1" x14ac:dyDescent="0.3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6.5" customHeight="1" x14ac:dyDescent="0.3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6.5" customHeight="1" x14ac:dyDescent="0.3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6.5" customHeight="1" x14ac:dyDescent="0.3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6.5" customHeight="1" x14ac:dyDescent="0.3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6.5" customHeight="1" x14ac:dyDescent="0.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6.5" customHeight="1" x14ac:dyDescent="0.3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6.5" customHeight="1" x14ac:dyDescent="0.3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6.5" customHeight="1" x14ac:dyDescent="0.3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6.5" customHeight="1" x14ac:dyDescent="0.3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6.5" customHeight="1" x14ac:dyDescent="0.3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6.5" customHeight="1" x14ac:dyDescent="0.3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6.5" customHeight="1" x14ac:dyDescent="0.3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6.5" customHeight="1" x14ac:dyDescent="0.3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6.5" customHeight="1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6.5" customHeight="1" x14ac:dyDescent="0.3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6.5" customHeight="1" x14ac:dyDescent="0.3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6.5" customHeight="1" x14ac:dyDescent="0.3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6.5" customHeight="1" x14ac:dyDescent="0.3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6.5" customHeight="1" x14ac:dyDescent="0.3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6.5" customHeight="1" x14ac:dyDescent="0.3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6.5" customHeight="1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6.5" customHeight="1" x14ac:dyDescent="0.3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6.5" customHeight="1" x14ac:dyDescent="0.3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6.5" customHeight="1" x14ac:dyDescent="0.3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6.5" customHeight="1" x14ac:dyDescent="0.3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6.5" customHeight="1" x14ac:dyDescent="0.3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6.5" customHeight="1" x14ac:dyDescent="0.3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6.5" customHeight="1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6.5" customHeight="1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6.5" customHeight="1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6.5" customHeight="1" x14ac:dyDescent="0.3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6.5" customHeight="1" x14ac:dyDescent="0.3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6.5" customHeight="1" x14ac:dyDescent="0.3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6.5" customHeight="1" x14ac:dyDescent="0.3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6.5" customHeight="1" x14ac:dyDescent="0.3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6.5" customHeight="1" x14ac:dyDescent="0.3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6.5" customHeight="1" x14ac:dyDescent="0.3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6.5" customHeight="1" x14ac:dyDescent="0.3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6.5" customHeight="1" x14ac:dyDescent="0.3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6.5" customHeight="1" x14ac:dyDescent="0.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6.5" customHeight="1" x14ac:dyDescent="0.3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6.5" customHeight="1" x14ac:dyDescent="0.3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6.5" customHeight="1" x14ac:dyDescent="0.3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6.5" customHeight="1" x14ac:dyDescent="0.3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6.5" customHeight="1" x14ac:dyDescent="0.3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6.5" customHeight="1" x14ac:dyDescent="0.3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6.5" customHeight="1" x14ac:dyDescent="0.3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6.5" customHeight="1" x14ac:dyDescent="0.3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6.5" customHeight="1" x14ac:dyDescent="0.3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6.5" customHeight="1" x14ac:dyDescent="0.3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6.5" customHeight="1" x14ac:dyDescent="0.3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6.5" customHeight="1" x14ac:dyDescent="0.3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6.5" customHeight="1" x14ac:dyDescent="0.3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6.5" customHeight="1" x14ac:dyDescent="0.3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6.5" customHeight="1" x14ac:dyDescent="0.3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6.5" customHeight="1" x14ac:dyDescent="0.3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6.5" customHeight="1" x14ac:dyDescent="0.3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6.5" customHeight="1" x14ac:dyDescent="0.3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6.5" customHeight="1" x14ac:dyDescent="0.3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6.5" customHeight="1" x14ac:dyDescent="0.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6.5" customHeight="1" x14ac:dyDescent="0.3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6.5" customHeight="1" x14ac:dyDescent="0.3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6.5" customHeight="1" x14ac:dyDescent="0.3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6.5" customHeight="1" x14ac:dyDescent="0.3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6.5" customHeight="1" x14ac:dyDescent="0.3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6.5" customHeight="1" x14ac:dyDescent="0.3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6.5" customHeight="1" x14ac:dyDescent="0.3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6.5" customHeight="1" x14ac:dyDescent="0.3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6.5" customHeight="1" x14ac:dyDescent="0.3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6.5" customHeight="1" x14ac:dyDescent="0.3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6.5" customHeight="1" x14ac:dyDescent="0.3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6.5" customHeight="1" x14ac:dyDescent="0.3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6.5" customHeight="1" x14ac:dyDescent="0.3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6.5" customHeight="1" x14ac:dyDescent="0.3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6.5" customHeight="1" x14ac:dyDescent="0.3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6.5" customHeight="1" x14ac:dyDescent="0.3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6.5" customHeight="1" x14ac:dyDescent="0.3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6.5" customHeight="1" x14ac:dyDescent="0.3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6.5" customHeight="1" x14ac:dyDescent="0.3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6.5" customHeight="1" x14ac:dyDescent="0.3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6.5" customHeight="1" x14ac:dyDescent="0.3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6.5" customHeight="1" x14ac:dyDescent="0.3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6.5" customHeight="1" x14ac:dyDescent="0.3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6.5" customHeight="1" x14ac:dyDescent="0.3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6.5" customHeight="1" x14ac:dyDescent="0.3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6.5" customHeight="1" x14ac:dyDescent="0.3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6.5" customHeight="1" x14ac:dyDescent="0.3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6.5" customHeight="1" x14ac:dyDescent="0.3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6.5" customHeight="1" x14ac:dyDescent="0.3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6.5" customHeight="1" x14ac:dyDescent="0.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6.5" customHeight="1" x14ac:dyDescent="0.3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6.5" customHeight="1" x14ac:dyDescent="0.3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6.5" customHeight="1" x14ac:dyDescent="0.3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6.5" customHeight="1" x14ac:dyDescent="0.3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6.5" customHeight="1" x14ac:dyDescent="0.3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6.5" customHeight="1" x14ac:dyDescent="0.3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6.5" customHeight="1" x14ac:dyDescent="0.3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6.5" customHeight="1" x14ac:dyDescent="0.3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6.5" customHeight="1" x14ac:dyDescent="0.3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6.5" customHeight="1" x14ac:dyDescent="0.3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6.5" customHeight="1" x14ac:dyDescent="0.3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6.5" customHeight="1" x14ac:dyDescent="0.3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6.5" customHeight="1" x14ac:dyDescent="0.3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6.5" customHeight="1" x14ac:dyDescent="0.3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6.5" customHeight="1" x14ac:dyDescent="0.3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6.5" customHeight="1" x14ac:dyDescent="0.3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6.5" customHeight="1" x14ac:dyDescent="0.3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6.5" customHeight="1" x14ac:dyDescent="0.3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6.5" customHeight="1" x14ac:dyDescent="0.3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6.5" customHeight="1" x14ac:dyDescent="0.3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6.5" customHeight="1" x14ac:dyDescent="0.3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6.5" customHeight="1" x14ac:dyDescent="0.3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6.5" customHeight="1" x14ac:dyDescent="0.3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6.5" customHeight="1" x14ac:dyDescent="0.3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6.5" customHeight="1" x14ac:dyDescent="0.3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6.5" customHeight="1" x14ac:dyDescent="0.3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6.5" customHeight="1" x14ac:dyDescent="0.3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6.5" customHeight="1" x14ac:dyDescent="0.3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6.5" customHeight="1" x14ac:dyDescent="0.3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6.5" customHeight="1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6.5" customHeight="1" x14ac:dyDescent="0.3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6.5" customHeight="1" x14ac:dyDescent="0.3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6.5" customHeight="1" x14ac:dyDescent="0.3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6.5" customHeight="1" x14ac:dyDescent="0.3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6.5" customHeight="1" x14ac:dyDescent="0.3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6.5" customHeight="1" x14ac:dyDescent="0.3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6.5" customHeight="1" x14ac:dyDescent="0.3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6.5" customHeight="1" x14ac:dyDescent="0.3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6.5" customHeight="1" x14ac:dyDescent="0.3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6.5" customHeight="1" x14ac:dyDescent="0.3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6.5" customHeight="1" x14ac:dyDescent="0.3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6.5" customHeight="1" x14ac:dyDescent="0.3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6.5" customHeight="1" x14ac:dyDescent="0.3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6.5" customHeight="1" x14ac:dyDescent="0.3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6.5" customHeight="1" x14ac:dyDescent="0.3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6.5" customHeight="1" x14ac:dyDescent="0.3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6.5" customHeight="1" x14ac:dyDescent="0.3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6.5" customHeight="1" x14ac:dyDescent="0.3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6.5" customHeight="1" x14ac:dyDescent="0.3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6.5" customHeight="1" x14ac:dyDescent="0.3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6.5" customHeight="1" x14ac:dyDescent="0.3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6.5" customHeight="1" x14ac:dyDescent="0.3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6.5" customHeight="1" x14ac:dyDescent="0.3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6.5" customHeight="1" x14ac:dyDescent="0.3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6.5" customHeight="1" x14ac:dyDescent="0.3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6.5" customHeight="1" x14ac:dyDescent="0.3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6.5" customHeight="1" x14ac:dyDescent="0.3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6.5" customHeight="1" x14ac:dyDescent="0.3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6.5" customHeight="1" x14ac:dyDescent="0.3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6.5" customHeight="1" x14ac:dyDescent="0.3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6.5" customHeight="1" x14ac:dyDescent="0.3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6.5" customHeight="1" x14ac:dyDescent="0.3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6.5" customHeight="1" x14ac:dyDescent="0.3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6.5" customHeight="1" x14ac:dyDescent="0.3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6.5" customHeight="1" x14ac:dyDescent="0.3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6.5" customHeight="1" x14ac:dyDescent="0.3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6.5" customHeight="1" x14ac:dyDescent="0.3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6.5" customHeight="1" x14ac:dyDescent="0.3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6.5" customHeight="1" x14ac:dyDescent="0.3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6.5" customHeight="1" x14ac:dyDescent="0.3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6.5" customHeight="1" x14ac:dyDescent="0.3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6.5" customHeight="1" x14ac:dyDescent="0.3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6.5" customHeight="1" x14ac:dyDescent="0.3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6.5" customHeight="1" x14ac:dyDescent="0.3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6.5" customHeight="1" x14ac:dyDescent="0.3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6.5" customHeight="1" x14ac:dyDescent="0.3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6.5" customHeight="1" x14ac:dyDescent="0.3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6.5" customHeight="1" x14ac:dyDescent="0.3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6.5" customHeight="1" x14ac:dyDescent="0.3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6.5" customHeight="1" x14ac:dyDescent="0.3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6.5" customHeight="1" x14ac:dyDescent="0.3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6.5" customHeight="1" x14ac:dyDescent="0.3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6.5" customHeight="1" x14ac:dyDescent="0.3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6.5" customHeight="1" x14ac:dyDescent="0.3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6.5" customHeight="1" x14ac:dyDescent="0.3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6.5" customHeight="1" x14ac:dyDescent="0.3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6.5" customHeight="1" x14ac:dyDescent="0.3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6.5" customHeight="1" x14ac:dyDescent="0.3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6.5" customHeight="1" x14ac:dyDescent="0.3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6.5" customHeight="1" x14ac:dyDescent="0.3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6.5" customHeight="1" x14ac:dyDescent="0.3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6.5" customHeight="1" x14ac:dyDescent="0.3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6.5" customHeight="1" x14ac:dyDescent="0.3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6.5" customHeight="1" x14ac:dyDescent="0.3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6.5" customHeight="1" x14ac:dyDescent="0.3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6.5" customHeight="1" x14ac:dyDescent="0.3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6.5" customHeight="1" x14ac:dyDescent="0.3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6.5" customHeight="1" x14ac:dyDescent="0.3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6.5" customHeight="1" x14ac:dyDescent="0.3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6.5" customHeight="1" x14ac:dyDescent="0.3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6.5" customHeight="1" x14ac:dyDescent="0.3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6.5" customHeight="1" x14ac:dyDescent="0.3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6.5" customHeight="1" x14ac:dyDescent="0.3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6.5" customHeight="1" x14ac:dyDescent="0.3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6.5" customHeight="1" x14ac:dyDescent="0.3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6.5" customHeight="1" x14ac:dyDescent="0.3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6.5" customHeight="1" x14ac:dyDescent="0.3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6.5" customHeight="1" x14ac:dyDescent="0.3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6.5" customHeight="1" x14ac:dyDescent="0.3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6.5" customHeight="1" x14ac:dyDescent="0.3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6.5" customHeight="1" x14ac:dyDescent="0.3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6.5" customHeight="1" x14ac:dyDescent="0.3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6.5" customHeight="1" x14ac:dyDescent="0.3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6.5" customHeight="1" x14ac:dyDescent="0.3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6.5" customHeight="1" x14ac:dyDescent="0.3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6.5" customHeight="1" x14ac:dyDescent="0.3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6.5" customHeight="1" x14ac:dyDescent="0.3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6.5" customHeight="1" x14ac:dyDescent="0.3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6.5" customHeight="1" x14ac:dyDescent="0.3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6.5" customHeight="1" x14ac:dyDescent="0.3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6.5" customHeight="1" x14ac:dyDescent="0.3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6.5" customHeight="1" x14ac:dyDescent="0.3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6.5" customHeight="1" x14ac:dyDescent="0.3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6.5" customHeight="1" x14ac:dyDescent="0.3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6.5" customHeight="1" x14ac:dyDescent="0.3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6.5" customHeight="1" x14ac:dyDescent="0.3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6.5" customHeight="1" x14ac:dyDescent="0.3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6.5" customHeight="1" x14ac:dyDescent="0.3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6.5" customHeight="1" x14ac:dyDescent="0.3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6.5" customHeight="1" x14ac:dyDescent="0.3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6.5" customHeight="1" x14ac:dyDescent="0.3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6.5" customHeight="1" x14ac:dyDescent="0.3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6.5" customHeight="1" x14ac:dyDescent="0.3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6.5" customHeight="1" x14ac:dyDescent="0.3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6.5" customHeight="1" x14ac:dyDescent="0.3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6.5" customHeight="1" x14ac:dyDescent="0.3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6.5" customHeight="1" x14ac:dyDescent="0.3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6.5" customHeight="1" x14ac:dyDescent="0.3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6.5" customHeight="1" x14ac:dyDescent="0.3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6.5" customHeight="1" x14ac:dyDescent="0.3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6.5" customHeight="1" x14ac:dyDescent="0.3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6.5" customHeight="1" x14ac:dyDescent="0.3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6.5" customHeight="1" x14ac:dyDescent="0.3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6.5" customHeight="1" x14ac:dyDescent="0.3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6.5" customHeight="1" x14ac:dyDescent="0.3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6.5" customHeight="1" x14ac:dyDescent="0.3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6.5" customHeight="1" x14ac:dyDescent="0.3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6.5" customHeight="1" x14ac:dyDescent="0.3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6.5" customHeight="1" x14ac:dyDescent="0.3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6.5" customHeight="1" x14ac:dyDescent="0.3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6.5" customHeight="1" x14ac:dyDescent="0.3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6.5" customHeight="1" x14ac:dyDescent="0.3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6.5" customHeight="1" x14ac:dyDescent="0.3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6.5" customHeight="1" x14ac:dyDescent="0.3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6.5" customHeight="1" x14ac:dyDescent="0.3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6.5" customHeight="1" x14ac:dyDescent="0.3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6.5" customHeight="1" x14ac:dyDescent="0.3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6.5" customHeight="1" x14ac:dyDescent="0.3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6.5" customHeight="1" x14ac:dyDescent="0.3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6.5" customHeight="1" x14ac:dyDescent="0.3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6.5" customHeight="1" x14ac:dyDescent="0.3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6.5" customHeight="1" x14ac:dyDescent="0.3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6.5" customHeight="1" x14ac:dyDescent="0.3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6.5" customHeight="1" x14ac:dyDescent="0.3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6.5" customHeight="1" x14ac:dyDescent="0.3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6.5" customHeight="1" x14ac:dyDescent="0.3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6.5" customHeight="1" x14ac:dyDescent="0.3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6.5" customHeight="1" x14ac:dyDescent="0.3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6.5" customHeight="1" x14ac:dyDescent="0.3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6.5" customHeight="1" x14ac:dyDescent="0.3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6.5" customHeight="1" x14ac:dyDescent="0.3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6.5" customHeight="1" x14ac:dyDescent="0.3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6.5" customHeight="1" x14ac:dyDescent="0.3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6.5" customHeight="1" x14ac:dyDescent="0.3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6.5" customHeight="1" x14ac:dyDescent="0.3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6.5" customHeight="1" x14ac:dyDescent="0.3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6.5" customHeight="1" x14ac:dyDescent="0.3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6.5" customHeight="1" x14ac:dyDescent="0.3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6.5" customHeight="1" x14ac:dyDescent="0.3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6.5" customHeight="1" x14ac:dyDescent="0.3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6.5" customHeight="1" x14ac:dyDescent="0.3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6.5" customHeight="1" x14ac:dyDescent="0.3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6.5" customHeight="1" x14ac:dyDescent="0.3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6.5" customHeight="1" x14ac:dyDescent="0.3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6.5" customHeight="1" x14ac:dyDescent="0.3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6.5" customHeight="1" x14ac:dyDescent="0.3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6.5" customHeight="1" x14ac:dyDescent="0.3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6.5" customHeight="1" x14ac:dyDescent="0.3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6.5" customHeight="1" x14ac:dyDescent="0.3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6.5" customHeight="1" x14ac:dyDescent="0.3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6.5" customHeight="1" x14ac:dyDescent="0.3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6.5" customHeight="1" x14ac:dyDescent="0.3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6.5" customHeight="1" x14ac:dyDescent="0.3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6.5" customHeight="1" x14ac:dyDescent="0.3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6.5" customHeight="1" x14ac:dyDescent="0.3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6.5" customHeight="1" x14ac:dyDescent="0.3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6.5" customHeight="1" x14ac:dyDescent="0.3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6.5" customHeight="1" x14ac:dyDescent="0.3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6.5" customHeight="1" x14ac:dyDescent="0.3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6.5" customHeight="1" x14ac:dyDescent="0.3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6.5" customHeight="1" x14ac:dyDescent="0.3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6.5" customHeight="1" x14ac:dyDescent="0.3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6.5" customHeight="1" x14ac:dyDescent="0.3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6.5" customHeight="1" x14ac:dyDescent="0.3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6.5" customHeight="1" x14ac:dyDescent="0.3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6.5" customHeight="1" x14ac:dyDescent="0.3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6.5" customHeight="1" x14ac:dyDescent="0.3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6.5" customHeight="1" x14ac:dyDescent="0.3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6.5" customHeight="1" x14ac:dyDescent="0.3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6.5" customHeight="1" x14ac:dyDescent="0.3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6.5" customHeight="1" x14ac:dyDescent="0.3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6.5" customHeight="1" x14ac:dyDescent="0.3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6.5" customHeight="1" x14ac:dyDescent="0.3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6.5" customHeight="1" x14ac:dyDescent="0.3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6.5" customHeight="1" x14ac:dyDescent="0.3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6.5" customHeight="1" x14ac:dyDescent="0.3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6.5" customHeight="1" x14ac:dyDescent="0.3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6.5" customHeight="1" x14ac:dyDescent="0.3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6.5" customHeight="1" x14ac:dyDescent="0.3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6.5" customHeight="1" x14ac:dyDescent="0.3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6.5" customHeight="1" x14ac:dyDescent="0.3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6.5" customHeight="1" x14ac:dyDescent="0.3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6.5" customHeight="1" x14ac:dyDescent="0.3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6.5" customHeight="1" x14ac:dyDescent="0.3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6.5" customHeight="1" x14ac:dyDescent="0.3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6.5" customHeight="1" x14ac:dyDescent="0.3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6.5" customHeight="1" x14ac:dyDescent="0.3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6.5" customHeight="1" x14ac:dyDescent="0.3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6.5" customHeight="1" x14ac:dyDescent="0.3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6.5" customHeight="1" x14ac:dyDescent="0.3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6.5" customHeight="1" x14ac:dyDescent="0.3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6.5" customHeight="1" x14ac:dyDescent="0.3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6.5" customHeight="1" x14ac:dyDescent="0.3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6.5" customHeight="1" x14ac:dyDescent="0.3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6.5" customHeight="1" x14ac:dyDescent="0.3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6.5" customHeight="1" x14ac:dyDescent="0.3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6.5" customHeight="1" x14ac:dyDescent="0.3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6.5" customHeight="1" x14ac:dyDescent="0.3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6.5" customHeight="1" x14ac:dyDescent="0.3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6.5" customHeight="1" x14ac:dyDescent="0.3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6.5" customHeight="1" x14ac:dyDescent="0.3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6.5" customHeight="1" x14ac:dyDescent="0.3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6.5" customHeight="1" x14ac:dyDescent="0.3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6.5" customHeight="1" x14ac:dyDescent="0.3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6.5" customHeight="1" x14ac:dyDescent="0.3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6.5" customHeight="1" x14ac:dyDescent="0.3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6.5" customHeight="1" x14ac:dyDescent="0.3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6.5" customHeight="1" x14ac:dyDescent="0.3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6.5" customHeight="1" x14ac:dyDescent="0.3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6.5" customHeight="1" x14ac:dyDescent="0.3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6.5" customHeight="1" x14ac:dyDescent="0.3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6.5" customHeight="1" x14ac:dyDescent="0.3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6.5" customHeight="1" x14ac:dyDescent="0.3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6.5" customHeight="1" x14ac:dyDescent="0.3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6.5" customHeight="1" x14ac:dyDescent="0.3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6.5" customHeight="1" x14ac:dyDescent="0.3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6.5" customHeight="1" x14ac:dyDescent="0.3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6.5" customHeight="1" x14ac:dyDescent="0.3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6.5" customHeight="1" x14ac:dyDescent="0.3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6.5" customHeight="1" x14ac:dyDescent="0.3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6.5" customHeight="1" x14ac:dyDescent="0.3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6.5" customHeight="1" x14ac:dyDescent="0.3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6.5" customHeight="1" x14ac:dyDescent="0.3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6.5" customHeight="1" x14ac:dyDescent="0.3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6.5" customHeight="1" x14ac:dyDescent="0.3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6.5" customHeight="1" x14ac:dyDescent="0.3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6.5" customHeight="1" x14ac:dyDescent="0.3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6.5" customHeight="1" x14ac:dyDescent="0.3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6.5" customHeight="1" x14ac:dyDescent="0.3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6.5" customHeight="1" x14ac:dyDescent="0.3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6.5" customHeight="1" x14ac:dyDescent="0.3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6.5" customHeight="1" x14ac:dyDescent="0.3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6.5" customHeight="1" x14ac:dyDescent="0.3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6.5" customHeight="1" x14ac:dyDescent="0.3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6.5" customHeight="1" x14ac:dyDescent="0.3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6.5" customHeight="1" x14ac:dyDescent="0.3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6.5" customHeight="1" x14ac:dyDescent="0.3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6.5" customHeight="1" x14ac:dyDescent="0.3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6.5" customHeight="1" x14ac:dyDescent="0.3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6.5" customHeight="1" x14ac:dyDescent="0.3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6.5" customHeight="1" x14ac:dyDescent="0.3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6.5" customHeight="1" x14ac:dyDescent="0.3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6.5" customHeight="1" x14ac:dyDescent="0.3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6.5" customHeight="1" x14ac:dyDescent="0.3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6.5" customHeight="1" x14ac:dyDescent="0.3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6.5" customHeight="1" x14ac:dyDescent="0.3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6.5" customHeight="1" x14ac:dyDescent="0.3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6.5" customHeight="1" x14ac:dyDescent="0.3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6.5" customHeight="1" x14ac:dyDescent="0.3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6.5" customHeight="1" x14ac:dyDescent="0.3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6.5" customHeight="1" x14ac:dyDescent="0.3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6.5" customHeight="1" x14ac:dyDescent="0.3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6.5" customHeight="1" x14ac:dyDescent="0.3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6.5" customHeight="1" x14ac:dyDescent="0.3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6.5" customHeight="1" x14ac:dyDescent="0.3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6.5" customHeight="1" x14ac:dyDescent="0.3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6.5" customHeight="1" x14ac:dyDescent="0.3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6.5" customHeight="1" x14ac:dyDescent="0.3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6.5" customHeight="1" x14ac:dyDescent="0.3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6.5" customHeight="1" x14ac:dyDescent="0.3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6.5" customHeight="1" x14ac:dyDescent="0.3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6.5" customHeight="1" x14ac:dyDescent="0.3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6.5" customHeight="1" x14ac:dyDescent="0.3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6.5" customHeight="1" x14ac:dyDescent="0.3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6.5" customHeight="1" x14ac:dyDescent="0.3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6.5" customHeight="1" x14ac:dyDescent="0.3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6.5" customHeight="1" x14ac:dyDescent="0.3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6.5" customHeight="1" x14ac:dyDescent="0.3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6.5" customHeight="1" x14ac:dyDescent="0.3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6.5" customHeight="1" x14ac:dyDescent="0.3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6.5" customHeight="1" x14ac:dyDescent="0.3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6.5" customHeight="1" x14ac:dyDescent="0.3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6.5" customHeight="1" x14ac:dyDescent="0.3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6.5" customHeight="1" x14ac:dyDescent="0.3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6.5" customHeight="1" x14ac:dyDescent="0.3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6.5" customHeight="1" x14ac:dyDescent="0.3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6.5" customHeight="1" x14ac:dyDescent="0.3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6.5" customHeight="1" x14ac:dyDescent="0.3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6.5" customHeight="1" x14ac:dyDescent="0.3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6.5" customHeight="1" x14ac:dyDescent="0.3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6.5" customHeight="1" x14ac:dyDescent="0.3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6.5" customHeight="1" x14ac:dyDescent="0.3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6.5" customHeight="1" x14ac:dyDescent="0.3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6.5" customHeight="1" x14ac:dyDescent="0.3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6.5" customHeight="1" x14ac:dyDescent="0.3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6.5" customHeight="1" x14ac:dyDescent="0.3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6.5" customHeight="1" x14ac:dyDescent="0.3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6.5" customHeight="1" x14ac:dyDescent="0.3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6.5" customHeight="1" x14ac:dyDescent="0.3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6.5" customHeight="1" x14ac:dyDescent="0.3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6.5" customHeight="1" x14ac:dyDescent="0.3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6.5" customHeight="1" x14ac:dyDescent="0.3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6.5" customHeight="1" x14ac:dyDescent="0.3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6.5" customHeight="1" x14ac:dyDescent="0.3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6.5" customHeight="1" x14ac:dyDescent="0.3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6.5" customHeight="1" x14ac:dyDescent="0.3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6.5" customHeight="1" x14ac:dyDescent="0.3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6.5" customHeight="1" x14ac:dyDescent="0.3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6.5" customHeight="1" x14ac:dyDescent="0.3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6.5" customHeight="1" x14ac:dyDescent="0.3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6.5" customHeight="1" x14ac:dyDescent="0.3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6.5" customHeight="1" x14ac:dyDescent="0.3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6.5" customHeight="1" x14ac:dyDescent="0.3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6.5" customHeight="1" x14ac:dyDescent="0.3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6.5" customHeight="1" x14ac:dyDescent="0.3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6.5" customHeight="1" x14ac:dyDescent="0.3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6.5" customHeight="1" x14ac:dyDescent="0.3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6.5" customHeight="1" x14ac:dyDescent="0.3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6.5" customHeight="1" x14ac:dyDescent="0.3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6.5" customHeight="1" x14ac:dyDescent="0.3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6.5" customHeight="1" x14ac:dyDescent="0.3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6.5" customHeight="1" x14ac:dyDescent="0.3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6.5" customHeight="1" x14ac:dyDescent="0.3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6.5" customHeight="1" x14ac:dyDescent="0.3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6.5" customHeight="1" x14ac:dyDescent="0.3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6.5" customHeight="1" x14ac:dyDescent="0.3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6.5" customHeight="1" x14ac:dyDescent="0.3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6.5" customHeight="1" x14ac:dyDescent="0.3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6.5" customHeight="1" x14ac:dyDescent="0.3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6.5" customHeight="1" x14ac:dyDescent="0.3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6.5" customHeight="1" x14ac:dyDescent="0.3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6.5" customHeight="1" x14ac:dyDescent="0.3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6.5" customHeight="1" x14ac:dyDescent="0.3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6.5" customHeight="1" x14ac:dyDescent="0.3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6.5" customHeight="1" x14ac:dyDescent="0.3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6.5" customHeight="1" x14ac:dyDescent="0.3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6.5" customHeight="1" x14ac:dyDescent="0.3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6.5" customHeight="1" x14ac:dyDescent="0.3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6.5" customHeight="1" x14ac:dyDescent="0.3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6.5" customHeight="1" x14ac:dyDescent="0.3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6.5" customHeight="1" x14ac:dyDescent="0.3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6.5" customHeight="1" x14ac:dyDescent="0.3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6.5" customHeight="1" x14ac:dyDescent="0.3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6.5" customHeight="1" x14ac:dyDescent="0.3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6.5" customHeight="1" x14ac:dyDescent="0.3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6.5" customHeight="1" x14ac:dyDescent="0.3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6.5" customHeight="1" x14ac:dyDescent="0.3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6.5" customHeight="1" x14ac:dyDescent="0.3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6.5" customHeight="1" x14ac:dyDescent="0.3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6.5" customHeight="1" x14ac:dyDescent="0.3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6.5" customHeight="1" x14ac:dyDescent="0.3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6.5" customHeight="1" x14ac:dyDescent="0.3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6.5" customHeight="1" x14ac:dyDescent="0.3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6.5" customHeight="1" x14ac:dyDescent="0.3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6.5" customHeight="1" x14ac:dyDescent="0.3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6.5" customHeight="1" x14ac:dyDescent="0.3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6.5" customHeight="1" x14ac:dyDescent="0.3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6.5" customHeight="1" x14ac:dyDescent="0.3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6.5" customHeight="1" x14ac:dyDescent="0.3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6.5" customHeight="1" x14ac:dyDescent="0.3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6.5" customHeight="1" x14ac:dyDescent="0.3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6.5" customHeight="1" x14ac:dyDescent="0.3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6.5" customHeight="1" x14ac:dyDescent="0.3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6.5" customHeight="1" x14ac:dyDescent="0.3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6.5" customHeight="1" x14ac:dyDescent="0.3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6.5" customHeight="1" x14ac:dyDescent="0.3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6.5" customHeight="1" x14ac:dyDescent="0.3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6.5" customHeight="1" x14ac:dyDescent="0.3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6.5" customHeight="1" x14ac:dyDescent="0.3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6.5" customHeight="1" x14ac:dyDescent="0.3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6.5" customHeight="1" x14ac:dyDescent="0.3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6.5" customHeight="1" x14ac:dyDescent="0.3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6.5" customHeight="1" x14ac:dyDescent="0.3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6.5" customHeight="1" x14ac:dyDescent="0.3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6.5" customHeight="1" x14ac:dyDescent="0.3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6.5" customHeight="1" x14ac:dyDescent="0.3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6.5" customHeight="1" x14ac:dyDescent="0.3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6.5" customHeight="1" x14ac:dyDescent="0.3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6.5" customHeight="1" x14ac:dyDescent="0.3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6.5" customHeight="1" x14ac:dyDescent="0.3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6.5" customHeight="1" x14ac:dyDescent="0.3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6.5" customHeight="1" x14ac:dyDescent="0.3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6.5" customHeight="1" x14ac:dyDescent="0.3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6.5" customHeight="1" x14ac:dyDescent="0.3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6.5" customHeight="1" x14ac:dyDescent="0.3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6.5" customHeight="1" x14ac:dyDescent="0.3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6.5" customHeight="1" x14ac:dyDescent="0.3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6.5" customHeight="1" x14ac:dyDescent="0.3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6.5" customHeight="1" x14ac:dyDescent="0.3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6.5" customHeight="1" x14ac:dyDescent="0.3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6.5" customHeight="1" x14ac:dyDescent="0.3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6.5" customHeight="1" x14ac:dyDescent="0.3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6.5" customHeight="1" x14ac:dyDescent="0.3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6.5" customHeight="1" x14ac:dyDescent="0.3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6.5" customHeight="1" x14ac:dyDescent="0.3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6.5" customHeight="1" x14ac:dyDescent="0.3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6.5" customHeight="1" x14ac:dyDescent="0.3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6.5" customHeight="1" x14ac:dyDescent="0.3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6.5" customHeight="1" x14ac:dyDescent="0.3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6.5" customHeight="1" x14ac:dyDescent="0.3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6.5" customHeight="1" x14ac:dyDescent="0.3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6.5" customHeight="1" x14ac:dyDescent="0.3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6.5" customHeight="1" x14ac:dyDescent="0.3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6.5" customHeight="1" x14ac:dyDescent="0.3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6.5" customHeight="1" x14ac:dyDescent="0.3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6.5" customHeight="1" x14ac:dyDescent="0.3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6.5" customHeight="1" x14ac:dyDescent="0.3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6.5" customHeight="1" x14ac:dyDescent="0.3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6.5" customHeight="1" x14ac:dyDescent="0.3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6.5" customHeight="1" x14ac:dyDescent="0.3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6.5" customHeight="1" x14ac:dyDescent="0.3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6.5" customHeight="1" x14ac:dyDescent="0.3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6.5" customHeight="1" x14ac:dyDescent="0.3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6.5" customHeight="1" x14ac:dyDescent="0.3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6.5" customHeight="1" x14ac:dyDescent="0.3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6.5" customHeight="1" x14ac:dyDescent="0.3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6.5" customHeight="1" x14ac:dyDescent="0.3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6.5" customHeight="1" x14ac:dyDescent="0.3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6.5" customHeight="1" x14ac:dyDescent="0.3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6.5" customHeight="1" x14ac:dyDescent="0.3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6.5" customHeight="1" x14ac:dyDescent="0.3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6.5" customHeight="1" x14ac:dyDescent="0.3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6.5" customHeight="1" x14ac:dyDescent="0.3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6.5" customHeight="1" x14ac:dyDescent="0.3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6.5" customHeight="1" x14ac:dyDescent="0.3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6.5" customHeight="1" x14ac:dyDescent="0.3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6.5" customHeight="1" x14ac:dyDescent="0.3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6.5" customHeight="1" x14ac:dyDescent="0.3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6.5" customHeight="1" x14ac:dyDescent="0.3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6.5" customHeight="1" x14ac:dyDescent="0.3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6.5" customHeight="1" x14ac:dyDescent="0.3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6.5" customHeight="1" x14ac:dyDescent="0.3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6.5" customHeight="1" x14ac:dyDescent="0.3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6.5" customHeight="1" x14ac:dyDescent="0.3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6.5" customHeight="1" x14ac:dyDescent="0.3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6.5" customHeight="1" x14ac:dyDescent="0.3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6.5" customHeight="1" x14ac:dyDescent="0.3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6.5" customHeight="1" x14ac:dyDescent="0.3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6.5" customHeight="1" x14ac:dyDescent="0.3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6.5" customHeight="1" x14ac:dyDescent="0.3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6.5" customHeight="1" x14ac:dyDescent="0.3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6.5" customHeight="1" x14ac:dyDescent="0.3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6.5" customHeight="1" x14ac:dyDescent="0.3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6.5" customHeight="1" x14ac:dyDescent="0.3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6.5" customHeight="1" x14ac:dyDescent="0.3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6.5" customHeight="1" x14ac:dyDescent="0.3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6.5" customHeight="1" x14ac:dyDescent="0.3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6.5" customHeight="1" x14ac:dyDescent="0.3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6.5" customHeight="1" x14ac:dyDescent="0.3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6.5" customHeight="1" x14ac:dyDescent="0.3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6.5" customHeight="1" x14ac:dyDescent="0.3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6.5" customHeight="1" x14ac:dyDescent="0.3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6.5" customHeight="1" x14ac:dyDescent="0.3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6.5" customHeight="1" x14ac:dyDescent="0.3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6.5" customHeight="1" x14ac:dyDescent="0.3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6.5" customHeight="1" x14ac:dyDescent="0.3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6.5" customHeight="1" x14ac:dyDescent="0.3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6.5" customHeight="1" x14ac:dyDescent="0.3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6.5" customHeight="1" x14ac:dyDescent="0.3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6.5" customHeight="1" x14ac:dyDescent="0.3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6.5" customHeight="1" x14ac:dyDescent="0.3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6.5" customHeight="1" x14ac:dyDescent="0.3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6.5" customHeight="1" x14ac:dyDescent="0.3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6.5" customHeight="1" x14ac:dyDescent="0.3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6.5" customHeight="1" x14ac:dyDescent="0.3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6.5" customHeight="1" x14ac:dyDescent="0.3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6.5" customHeight="1" x14ac:dyDescent="0.3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6.5" customHeight="1" x14ac:dyDescent="0.3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6.5" customHeight="1" x14ac:dyDescent="0.3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6.5" customHeight="1" x14ac:dyDescent="0.3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6.5" customHeight="1" x14ac:dyDescent="0.3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6.5" customHeight="1" x14ac:dyDescent="0.3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6.5" customHeight="1" x14ac:dyDescent="0.3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6.5" customHeight="1" x14ac:dyDescent="0.3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6.5" customHeight="1" x14ac:dyDescent="0.3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6.5" customHeight="1" x14ac:dyDescent="0.3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6.5" customHeight="1" x14ac:dyDescent="0.3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6.5" customHeight="1" x14ac:dyDescent="0.3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6.5" customHeight="1" x14ac:dyDescent="0.3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6.5" customHeight="1" x14ac:dyDescent="0.3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6.5" customHeight="1" x14ac:dyDescent="0.3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6.5" customHeight="1" x14ac:dyDescent="0.3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6.5" customHeight="1" x14ac:dyDescent="0.3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6.5" customHeight="1" x14ac:dyDescent="0.3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6.5" customHeight="1" x14ac:dyDescent="0.3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6.5" customHeight="1" x14ac:dyDescent="0.3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6.5" customHeight="1" x14ac:dyDescent="0.3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6.5" customHeight="1" x14ac:dyDescent="0.3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6.5" customHeight="1" x14ac:dyDescent="0.3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6.5" customHeight="1" x14ac:dyDescent="0.3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6.5" customHeight="1" x14ac:dyDescent="0.3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6.5" customHeight="1" x14ac:dyDescent="0.3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6.5" customHeight="1" x14ac:dyDescent="0.3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6.5" customHeight="1" x14ac:dyDescent="0.3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6.5" customHeight="1" x14ac:dyDescent="0.3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6.5" customHeight="1" x14ac:dyDescent="0.3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6.5" customHeight="1" x14ac:dyDescent="0.3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6.5" customHeight="1" x14ac:dyDescent="0.3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6.5" customHeight="1" x14ac:dyDescent="0.3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6.5" customHeight="1" x14ac:dyDescent="0.3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6.5" customHeight="1" x14ac:dyDescent="0.3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6.5" customHeight="1" x14ac:dyDescent="0.3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6.5" customHeight="1" x14ac:dyDescent="0.3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6.5" customHeight="1" x14ac:dyDescent="0.3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6.5" customHeight="1" x14ac:dyDescent="0.3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6.5" customHeight="1" x14ac:dyDescent="0.3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6.5" customHeight="1" x14ac:dyDescent="0.3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6.5" customHeight="1" x14ac:dyDescent="0.3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6.5" customHeight="1" x14ac:dyDescent="0.3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6.5" customHeight="1" x14ac:dyDescent="0.3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6.5" customHeight="1" x14ac:dyDescent="0.3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6.5" customHeight="1" x14ac:dyDescent="0.3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6.5" customHeight="1" x14ac:dyDescent="0.3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6.5" customHeight="1" x14ac:dyDescent="0.3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6.5" customHeight="1" x14ac:dyDescent="0.3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6.5" customHeight="1" x14ac:dyDescent="0.3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6.5" customHeight="1" x14ac:dyDescent="0.3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6.5" customHeight="1" x14ac:dyDescent="0.3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6.5" customHeight="1" x14ac:dyDescent="0.3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6.5" customHeight="1" x14ac:dyDescent="0.3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6.5" customHeight="1" x14ac:dyDescent="0.3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6.5" customHeight="1" x14ac:dyDescent="0.3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6.5" customHeight="1" x14ac:dyDescent="0.3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6.5" customHeight="1" x14ac:dyDescent="0.3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6.5" customHeight="1" x14ac:dyDescent="0.3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6.5" customHeight="1" x14ac:dyDescent="0.3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6.5" customHeight="1" x14ac:dyDescent="0.3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6.5" customHeight="1" x14ac:dyDescent="0.3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6.5" customHeight="1" x14ac:dyDescent="0.3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6.5" customHeight="1" x14ac:dyDescent="0.3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6.5" customHeight="1" x14ac:dyDescent="0.3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6.5" customHeight="1" x14ac:dyDescent="0.3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6.5" customHeight="1" x14ac:dyDescent="0.3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6.5" customHeight="1" x14ac:dyDescent="0.3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6.5" customHeight="1" x14ac:dyDescent="0.3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6.5" customHeight="1" x14ac:dyDescent="0.3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6.5" customHeight="1" x14ac:dyDescent="0.3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6.5" customHeight="1" x14ac:dyDescent="0.3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6.5" customHeight="1" x14ac:dyDescent="0.3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6.5" customHeight="1" x14ac:dyDescent="0.3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6.5" customHeight="1" x14ac:dyDescent="0.3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6.5" customHeight="1" x14ac:dyDescent="0.3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6.5" customHeight="1" x14ac:dyDescent="0.3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6.5" customHeight="1" x14ac:dyDescent="0.3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6.5" customHeight="1" x14ac:dyDescent="0.3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6.5" customHeight="1" x14ac:dyDescent="0.3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6.5" customHeight="1" x14ac:dyDescent="0.3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6.5" customHeight="1" x14ac:dyDescent="0.3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6.5" customHeight="1" x14ac:dyDescent="0.3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6.5" customHeight="1" x14ac:dyDescent="0.3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6.5" customHeight="1" x14ac:dyDescent="0.3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6.5" customHeight="1" x14ac:dyDescent="0.3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6.5" customHeight="1" x14ac:dyDescent="0.3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6.5" customHeight="1" x14ac:dyDescent="0.3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6.5" customHeight="1" x14ac:dyDescent="0.3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6.5" customHeight="1" x14ac:dyDescent="0.3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6.5" customHeight="1" x14ac:dyDescent="0.3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6.5" customHeight="1" x14ac:dyDescent="0.3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6.5" customHeight="1" x14ac:dyDescent="0.3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6.5" customHeight="1" x14ac:dyDescent="0.3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6.5" customHeight="1" x14ac:dyDescent="0.3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6.5" customHeight="1" x14ac:dyDescent="0.3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6.5" customHeight="1" x14ac:dyDescent="0.3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6.5" customHeight="1" x14ac:dyDescent="0.3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6.5" customHeight="1" x14ac:dyDescent="0.3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6.5" customHeight="1" x14ac:dyDescent="0.3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6.5" customHeight="1" x14ac:dyDescent="0.3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6.5" customHeight="1" x14ac:dyDescent="0.3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6.5" customHeight="1" x14ac:dyDescent="0.3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6.5" customHeight="1" x14ac:dyDescent="0.3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6.5" customHeight="1" x14ac:dyDescent="0.3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6.5" customHeight="1" x14ac:dyDescent="0.3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6.5" customHeight="1" x14ac:dyDescent="0.3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6.5" customHeight="1" x14ac:dyDescent="0.3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6.5" customHeight="1" x14ac:dyDescent="0.3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6.5" customHeight="1" x14ac:dyDescent="0.3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6.5" customHeight="1" x14ac:dyDescent="0.3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6.5" customHeight="1" x14ac:dyDescent="0.3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6.5" customHeight="1" x14ac:dyDescent="0.3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6.5" customHeight="1" x14ac:dyDescent="0.3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6.5" customHeight="1" x14ac:dyDescent="0.3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6.5" customHeight="1" x14ac:dyDescent="0.3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6.5" customHeight="1" x14ac:dyDescent="0.3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6.5" customHeight="1" x14ac:dyDescent="0.3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6.5" customHeight="1" x14ac:dyDescent="0.3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6.5" customHeight="1" x14ac:dyDescent="0.3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6.5" customHeight="1" x14ac:dyDescent="0.3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6.5" customHeight="1" x14ac:dyDescent="0.3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6.5" customHeight="1" x14ac:dyDescent="0.3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6.5" customHeight="1" x14ac:dyDescent="0.3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6.5" customHeight="1" x14ac:dyDescent="0.3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6.5" customHeight="1" x14ac:dyDescent="0.3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6.5" customHeight="1" x14ac:dyDescent="0.3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6.5" customHeight="1" x14ac:dyDescent="0.3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6.5" customHeight="1" x14ac:dyDescent="0.3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6.5" customHeight="1" x14ac:dyDescent="0.3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6.5" customHeight="1" x14ac:dyDescent="0.3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6.5" customHeight="1" x14ac:dyDescent="0.3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6.5" customHeight="1" x14ac:dyDescent="0.3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6.5" customHeight="1" x14ac:dyDescent="0.3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6.5" customHeight="1" x14ac:dyDescent="0.3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6.5" customHeight="1" x14ac:dyDescent="0.3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6.5" customHeight="1" x14ac:dyDescent="0.3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6.5" customHeight="1" x14ac:dyDescent="0.3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6.5" customHeight="1" x14ac:dyDescent="0.3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6.5" customHeight="1" x14ac:dyDescent="0.3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6.5" customHeight="1" x14ac:dyDescent="0.3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6.5" customHeight="1" x14ac:dyDescent="0.3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6.5" customHeight="1" x14ac:dyDescent="0.3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6.5" customHeight="1" x14ac:dyDescent="0.3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6.5" customHeight="1" x14ac:dyDescent="0.3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6.5" customHeight="1" x14ac:dyDescent="0.3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6.5" customHeight="1" x14ac:dyDescent="0.3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6.5" customHeight="1" x14ac:dyDescent="0.3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6.5" customHeight="1" x14ac:dyDescent="0.3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6.5" customHeight="1" x14ac:dyDescent="0.3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6.5" customHeight="1" x14ac:dyDescent="0.3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6.5" customHeight="1" x14ac:dyDescent="0.3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6.5" customHeight="1" x14ac:dyDescent="0.3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6.5" customHeight="1" x14ac:dyDescent="0.3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6.5" customHeight="1" x14ac:dyDescent="0.3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6.5" customHeight="1" x14ac:dyDescent="0.3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6.5" customHeight="1" x14ac:dyDescent="0.3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6.5" customHeight="1" x14ac:dyDescent="0.3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6.5" customHeight="1" x14ac:dyDescent="0.3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6.5" customHeight="1" x14ac:dyDescent="0.3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6.5" customHeight="1" x14ac:dyDescent="0.3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6.5" customHeight="1" x14ac:dyDescent="0.3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6.5" customHeight="1" x14ac:dyDescent="0.3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6.5" customHeight="1" x14ac:dyDescent="0.3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6.5" customHeight="1" x14ac:dyDescent="0.3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6.5" customHeight="1" x14ac:dyDescent="0.3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6.5" customHeight="1" x14ac:dyDescent="0.3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6.5" customHeight="1" x14ac:dyDescent="0.3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6.5" customHeight="1" x14ac:dyDescent="0.3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6.5" customHeight="1" x14ac:dyDescent="0.3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6.5" customHeight="1" x14ac:dyDescent="0.3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6.5" customHeight="1" x14ac:dyDescent="0.3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6.5" customHeight="1" x14ac:dyDescent="0.3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6.5" customHeight="1" x14ac:dyDescent="0.3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6.5" customHeight="1" x14ac:dyDescent="0.3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6.5" customHeight="1" x14ac:dyDescent="0.3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6.5" customHeight="1" x14ac:dyDescent="0.3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6.5" customHeight="1" x14ac:dyDescent="0.3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6.5" customHeight="1" x14ac:dyDescent="0.3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6.5" customHeight="1" x14ac:dyDescent="0.3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6.5" customHeight="1" x14ac:dyDescent="0.3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6.5" customHeight="1" x14ac:dyDescent="0.3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6.5" customHeight="1" x14ac:dyDescent="0.3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6.5" customHeight="1" x14ac:dyDescent="0.3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6.5" customHeight="1" x14ac:dyDescent="0.3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6.5" customHeight="1" x14ac:dyDescent="0.3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6.5" customHeight="1" x14ac:dyDescent="0.3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6.5" customHeight="1" x14ac:dyDescent="0.3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6.5" customHeight="1" x14ac:dyDescent="0.3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6.5" customHeight="1" x14ac:dyDescent="0.3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6.5" customHeight="1" x14ac:dyDescent="0.3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6.5" customHeight="1" x14ac:dyDescent="0.3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6.5" customHeight="1" x14ac:dyDescent="0.3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6.5" customHeight="1" x14ac:dyDescent="0.3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6.5" customHeight="1" x14ac:dyDescent="0.3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6.5" customHeight="1" x14ac:dyDescent="0.3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6.5" customHeight="1" x14ac:dyDescent="0.3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6.5" customHeight="1" x14ac:dyDescent="0.3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6.5" customHeight="1" x14ac:dyDescent="0.3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6.5" customHeight="1" x14ac:dyDescent="0.3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6.5" customHeight="1" x14ac:dyDescent="0.3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6.5" customHeight="1" x14ac:dyDescent="0.3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6.5" customHeight="1" x14ac:dyDescent="0.3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6.5" customHeight="1" x14ac:dyDescent="0.3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6.5" customHeight="1" x14ac:dyDescent="0.3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6.5" customHeight="1" x14ac:dyDescent="0.3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6.5" customHeight="1" x14ac:dyDescent="0.3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6.5" customHeight="1" x14ac:dyDescent="0.3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6.5" customHeight="1" x14ac:dyDescent="0.3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6.5" customHeight="1" x14ac:dyDescent="0.3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6.5" customHeight="1" x14ac:dyDescent="0.3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6.5" customHeight="1" x14ac:dyDescent="0.3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6.5" customHeight="1" x14ac:dyDescent="0.3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6.5" customHeight="1" x14ac:dyDescent="0.3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6.5" customHeight="1" x14ac:dyDescent="0.3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6.5" customHeight="1" x14ac:dyDescent="0.3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6.5" customHeight="1" x14ac:dyDescent="0.3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6.5" customHeight="1" x14ac:dyDescent="0.3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6.5" customHeight="1" x14ac:dyDescent="0.3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6.5" customHeight="1" x14ac:dyDescent="0.3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6.5" customHeight="1" x14ac:dyDescent="0.3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6.5" customHeight="1" x14ac:dyDescent="0.3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6.5" customHeight="1" x14ac:dyDescent="0.3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6.5" customHeight="1" x14ac:dyDescent="0.3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6.5" customHeight="1" x14ac:dyDescent="0.3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6.5" customHeight="1" x14ac:dyDescent="0.3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6.5" customHeight="1" x14ac:dyDescent="0.3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6.5" customHeight="1" x14ac:dyDescent="0.3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6.5" customHeight="1" x14ac:dyDescent="0.3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6.5" customHeight="1" x14ac:dyDescent="0.3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6.5" customHeight="1" x14ac:dyDescent="0.3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6.5" customHeight="1" x14ac:dyDescent="0.3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6.5" customHeight="1" x14ac:dyDescent="0.3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6.5" customHeight="1" x14ac:dyDescent="0.3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6.5" customHeight="1" x14ac:dyDescent="0.3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6.5" customHeight="1" x14ac:dyDescent="0.3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6.5" customHeight="1" x14ac:dyDescent="0.3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6.5" customHeight="1" x14ac:dyDescent="0.3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6.5" customHeight="1" x14ac:dyDescent="0.3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6.5" customHeight="1" x14ac:dyDescent="0.3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6.5" customHeight="1" x14ac:dyDescent="0.3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6.5" customHeight="1" x14ac:dyDescent="0.3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6.5" customHeight="1" x14ac:dyDescent="0.3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6.5" customHeight="1" x14ac:dyDescent="0.3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6.5" customHeight="1" x14ac:dyDescent="0.3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6.5" customHeight="1" x14ac:dyDescent="0.3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6.5" customHeight="1" x14ac:dyDescent="0.3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6.5" customHeight="1" x14ac:dyDescent="0.3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6.5" customHeight="1" x14ac:dyDescent="0.3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6.5" customHeight="1" x14ac:dyDescent="0.3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6.5" customHeight="1" x14ac:dyDescent="0.3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6.5" customHeight="1" x14ac:dyDescent="0.3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6.5" customHeight="1" x14ac:dyDescent="0.3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6.5" customHeight="1" x14ac:dyDescent="0.3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6.5" customHeight="1" x14ac:dyDescent="0.3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6.5" customHeight="1" x14ac:dyDescent="0.3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6.5" customHeight="1" x14ac:dyDescent="0.3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6.5" customHeight="1" x14ac:dyDescent="0.3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6.5" customHeight="1" x14ac:dyDescent="0.3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6.5" customHeight="1" x14ac:dyDescent="0.3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6.5" customHeight="1" x14ac:dyDescent="0.3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6.5" customHeight="1" x14ac:dyDescent="0.3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6.5" customHeight="1" x14ac:dyDescent="0.3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6.5" customHeight="1" x14ac:dyDescent="0.3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6.5" customHeight="1" x14ac:dyDescent="0.3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6.5" customHeight="1" x14ac:dyDescent="0.3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6.5" customHeight="1" x14ac:dyDescent="0.3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6.5" customHeight="1" x14ac:dyDescent="0.3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6.5" customHeight="1" x14ac:dyDescent="0.3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6.5" customHeight="1" x14ac:dyDescent="0.3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6.5" customHeight="1" x14ac:dyDescent="0.3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6.5" customHeight="1" x14ac:dyDescent="0.3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6.5" customHeight="1" x14ac:dyDescent="0.3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6.5" customHeight="1" x14ac:dyDescent="0.3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6.5" customHeight="1" x14ac:dyDescent="0.3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6.5" customHeight="1" x14ac:dyDescent="0.3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6.5" customHeight="1" x14ac:dyDescent="0.3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6.5" customHeight="1" x14ac:dyDescent="0.3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6.5" customHeight="1" x14ac:dyDescent="0.3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6.5" customHeight="1" x14ac:dyDescent="0.3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6.5" customHeight="1" x14ac:dyDescent="0.3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6.5" customHeight="1" x14ac:dyDescent="0.3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6.5" customHeight="1" x14ac:dyDescent="0.3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6.5" customHeight="1" x14ac:dyDescent="0.3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6.5" customHeight="1" x14ac:dyDescent="0.3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6.5" customHeight="1" x14ac:dyDescent="0.3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6.5" customHeight="1" x14ac:dyDescent="0.3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6.5" customHeight="1" x14ac:dyDescent="0.3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6.5" customHeight="1" x14ac:dyDescent="0.3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6.5" customHeight="1" x14ac:dyDescent="0.3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6.5" customHeight="1" x14ac:dyDescent="0.3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6.5" customHeight="1" x14ac:dyDescent="0.3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6.5" customHeight="1" x14ac:dyDescent="0.3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6.5" customHeight="1" x14ac:dyDescent="0.3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6.5" customHeight="1" x14ac:dyDescent="0.3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6.5" customHeight="1" x14ac:dyDescent="0.3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6.5" customHeight="1" x14ac:dyDescent="0.3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6.5" customHeight="1" x14ac:dyDescent="0.3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6.5" customHeight="1" x14ac:dyDescent="0.3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6.5" customHeight="1" x14ac:dyDescent="0.3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6.5" customHeight="1" x14ac:dyDescent="0.3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6.5" customHeight="1" x14ac:dyDescent="0.3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6.5" customHeight="1" x14ac:dyDescent="0.3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6.5" customHeight="1" x14ac:dyDescent="0.3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6.5" customHeight="1" x14ac:dyDescent="0.3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6.5" customHeight="1" x14ac:dyDescent="0.3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6.5" customHeight="1" x14ac:dyDescent="0.3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6.5" customHeight="1" x14ac:dyDescent="0.3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6.5" customHeight="1" x14ac:dyDescent="0.3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6.5" customHeight="1" x14ac:dyDescent="0.3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6.5" customHeight="1" x14ac:dyDescent="0.3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6.5" customHeight="1" x14ac:dyDescent="0.3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6.5" customHeight="1" x14ac:dyDescent="0.3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6.5" customHeight="1" x14ac:dyDescent="0.3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6.5" customHeight="1" x14ac:dyDescent="0.3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6.5" customHeight="1" x14ac:dyDescent="0.3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6.5" customHeight="1" x14ac:dyDescent="0.3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6.5" customHeight="1" x14ac:dyDescent="0.3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6.5" customHeight="1" x14ac:dyDescent="0.3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6.5" customHeight="1" x14ac:dyDescent="0.3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6.5" customHeight="1" x14ac:dyDescent="0.3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2">
    <mergeCell ref="G1:G2"/>
    <mergeCell ref="I1:I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MAPA RIESGOS CORRUPCIÓN</vt:lpstr>
      <vt:lpstr>INDICADORES</vt:lpstr>
      <vt:lpstr>Tabla de Valoracion</vt:lpstr>
      <vt:lpstr>EVALUACIÓN DEL RIESGO</vt:lpstr>
      <vt:lpstr>EVALUACIÓN DEL CONTROL</vt:lpstr>
      <vt:lpstr>TABLA DE PROBABILIDADES</vt:lpstr>
      <vt:lpstr>Mapa Inherente RC</vt:lpstr>
      <vt:lpstr>Mapa Residual RC</vt:lpstr>
      <vt:lpstr>Criterios</vt:lpstr>
      <vt:lpstr>'MAPA RIESGOS CORRUPCIÓN'!Títulos_a_imprimir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Reina Guevara</dc:creator>
  <cp:lastModifiedBy>Luz Ortiz Calderon</cp:lastModifiedBy>
  <cp:lastPrinted>2024-01-16T21:42:51Z</cp:lastPrinted>
  <dcterms:created xsi:type="dcterms:W3CDTF">2013-05-09T21:35:12Z</dcterms:created>
  <dcterms:modified xsi:type="dcterms:W3CDTF">2024-01-16T21:47:51Z</dcterms:modified>
</cp:coreProperties>
</file>