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ASUS\Downloads\"/>
    </mc:Choice>
  </mc:AlternateContent>
  <xr:revisionPtr revIDLastSave="0" documentId="8_{E313AAAE-F316-410C-9900-BA2DF439359D}" xr6:coauthVersionLast="47" xr6:coauthVersionMax="47" xr10:uidLastSave="{00000000-0000-0000-0000-000000000000}"/>
  <bookViews>
    <workbookView xWindow="-120" yWindow="-120" windowWidth="20730" windowHeight="11160" tabRatio="855" xr2:uid="{00000000-000D-0000-FFFF-FFFF00000000}"/>
  </bookViews>
  <sheets>
    <sheet name="MAPA RIESGOS CORRUPCIÓN" sheetId="27" r:id="rId1"/>
    <sheet name="Hoja1" sheetId="33" r:id="rId2"/>
    <sheet name="Tabla de Valoracion" sheetId="32" state="hidden" r:id="rId3"/>
    <sheet name="EVALUACIÓN DEL RIESGO" sheetId="29" state="hidden" r:id="rId4"/>
    <sheet name="EVALUACIÓN DEL CONTROL" sheetId="30" state="hidden" r:id="rId5"/>
    <sheet name="TABLA DE PROBABILIDADES" sheetId="31" state="hidden" r:id="rId6"/>
    <sheet name="Mapa Inherente RC" sheetId="18" state="hidden" r:id="rId7"/>
    <sheet name="Mapa Residual RC" sheetId="19" state="hidden" r:id="rId8"/>
    <sheet name="Criterios" sheetId="16"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6" i="27" l="1"/>
  <c r="S32" i="27"/>
  <c r="S29" i="27"/>
  <c r="S26" i="27"/>
  <c r="S24" i="27"/>
  <c r="S20" i="27"/>
  <c r="S17" i="27"/>
  <c r="S16" i="27"/>
  <c r="S14" i="27"/>
  <c r="S13" i="27"/>
  <c r="S12" i="27"/>
  <c r="S11" i="27"/>
  <c r="S10" i="27"/>
  <c r="S9" i="27"/>
  <c r="Q36" i="27"/>
  <c r="Q32" i="27"/>
  <c r="T32" i="27" s="1"/>
  <c r="Q29" i="27"/>
  <c r="Q26" i="27"/>
  <c r="Q24" i="27"/>
  <c r="Q20" i="27"/>
  <c r="T20" i="27" s="1"/>
  <c r="Q17" i="27"/>
  <c r="Q16" i="27"/>
  <c r="Q14" i="27"/>
  <c r="Q13" i="27"/>
  <c r="T13" i="27" s="1"/>
  <c r="Q12" i="27"/>
  <c r="Q11" i="27"/>
  <c r="Q10" i="27"/>
  <c r="Q9" i="27"/>
  <c r="T9" i="27" s="1"/>
  <c r="D5" i="32"/>
  <c r="I22" i="32" s="1"/>
  <c r="E5" i="32"/>
  <c r="I21" i="32" s="1"/>
  <c r="F5" i="32"/>
  <c r="I20" i="32" s="1"/>
  <c r="D6" i="32"/>
  <c r="I19" i="32" s="1"/>
  <c r="E6" i="32"/>
  <c r="I18" i="32" s="1"/>
  <c r="F6" i="32"/>
  <c r="I17" i="32" s="1"/>
  <c r="D7" i="32"/>
  <c r="I16" i="32" s="1"/>
  <c r="E7" i="32"/>
  <c r="I15" i="32" s="1"/>
  <c r="F7" i="32"/>
  <c r="I14" i="32" s="1"/>
  <c r="D8" i="32"/>
  <c r="I13" i="32" s="1"/>
  <c r="E8" i="32"/>
  <c r="I12" i="32" s="1"/>
  <c r="F8" i="32"/>
  <c r="I11" i="32" s="1"/>
  <c r="E4" i="32"/>
  <c r="I24" i="32" s="1"/>
  <c r="F4" i="32"/>
  <c r="I23" i="32" s="1"/>
  <c r="D4" i="32"/>
  <c r="I25" i="32" s="1"/>
  <c r="M10" i="27"/>
  <c r="M11" i="27"/>
  <c r="M12" i="27"/>
  <c r="M13" i="27"/>
  <c r="M14" i="27"/>
  <c r="N14" i="27" s="1"/>
  <c r="M16" i="27"/>
  <c r="N16" i="27" s="1"/>
  <c r="M17" i="27"/>
  <c r="M20" i="27"/>
  <c r="M24" i="27"/>
  <c r="M26" i="27"/>
  <c r="M29" i="27"/>
  <c r="M32" i="27"/>
  <c r="M36" i="27"/>
  <c r="N36" i="27" s="1"/>
  <c r="M9" i="27"/>
  <c r="K11" i="27"/>
  <c r="K12" i="27"/>
  <c r="K13" i="27"/>
  <c r="K14" i="27"/>
  <c r="K16" i="27"/>
  <c r="K17" i="27"/>
  <c r="K20" i="27"/>
  <c r="K24" i="27"/>
  <c r="K26" i="27"/>
  <c r="K29" i="27"/>
  <c r="K32" i="27"/>
  <c r="K36" i="27"/>
  <c r="K10" i="27"/>
  <c r="K9" i="27"/>
  <c r="N9" i="27" s="1"/>
  <c r="U20" i="27" l="1"/>
  <c r="N29" i="27"/>
  <c r="N12" i="27"/>
  <c r="U13" i="27"/>
  <c r="N32" i="27"/>
  <c r="N13" i="27"/>
  <c r="T12" i="27"/>
  <c r="U12" i="27" s="1"/>
  <c r="T29" i="27"/>
  <c r="U29" i="27" s="1"/>
  <c r="U32" i="27"/>
  <c r="U9" i="27"/>
  <c r="O13" i="27"/>
  <c r="N20" i="27"/>
  <c r="O20" i="27" s="1"/>
  <c r="N17" i="27"/>
  <c r="O17" i="27" s="1"/>
  <c r="O16" i="27"/>
  <c r="O14" i="27"/>
  <c r="O36" i="27"/>
  <c r="O32" i="27"/>
  <c r="N26" i="27"/>
  <c r="O26" i="27" s="1"/>
  <c r="N11" i="27"/>
  <c r="O11" i="27" s="1"/>
  <c r="O12" i="27"/>
  <c r="N24" i="27"/>
  <c r="O24" i="27" s="1"/>
  <c r="N10" i="27"/>
  <c r="T17" i="27"/>
  <c r="U17" i="27" s="1"/>
  <c r="O29" i="27"/>
  <c r="T26" i="27"/>
  <c r="U26" i="27" s="1"/>
  <c r="T16" i="27"/>
  <c r="U16" i="27" s="1"/>
  <c r="O9" i="27"/>
  <c r="T11" i="27"/>
  <c r="U11" i="27" s="1"/>
  <c r="T10" i="27"/>
  <c r="U10" i="27" s="1"/>
  <c r="T14" i="27"/>
  <c r="U14" i="27" s="1"/>
  <c r="T24" i="27"/>
  <c r="U24" i="27" s="1"/>
  <c r="T36" i="27"/>
  <c r="U36" i="27" s="1"/>
  <c r="O10" i="27"/>
  <c r="AQ22" i="29" l="1"/>
  <c r="B38" i="30"/>
  <c r="S38" i="30" s="1"/>
  <c r="B21" i="29"/>
  <c r="AQ21" i="29" s="1"/>
  <c r="B20" i="29"/>
  <c r="AQ20" i="29" s="1"/>
  <c r="B19" i="29"/>
  <c r="AQ19" i="29" s="1"/>
  <c r="B18" i="29"/>
  <c r="B30" i="30" s="1"/>
  <c r="S30" i="30" s="1"/>
  <c r="B17" i="29"/>
  <c r="AQ17" i="29" s="1"/>
  <c r="B16" i="29"/>
  <c r="AQ16" i="29" s="1"/>
  <c r="B15" i="29"/>
  <c r="AQ15" i="29" s="1"/>
  <c r="B13" i="29"/>
  <c r="AQ13" i="29" s="1"/>
  <c r="B14" i="29"/>
  <c r="B22" i="30" s="1"/>
  <c r="S22" i="30" s="1"/>
  <c r="B7" i="29"/>
  <c r="B8" i="30" s="1"/>
  <c r="B8" i="29"/>
  <c r="B10" i="30" s="1"/>
  <c r="S10" i="30" s="1"/>
  <c r="B9" i="29"/>
  <c r="B12" i="30" s="1"/>
  <c r="B10" i="29"/>
  <c r="AQ10" i="29" s="1"/>
  <c r="B11" i="29"/>
  <c r="AQ11" i="29" s="1"/>
  <c r="B12" i="29"/>
  <c r="B18" i="30" s="1"/>
  <c r="S18" i="30" s="1"/>
  <c r="B6" i="29"/>
  <c r="AQ6" i="29" s="1"/>
  <c r="AF39" i="30"/>
  <c r="O39" i="30"/>
  <c r="M39" i="30"/>
  <c r="K39" i="30"/>
  <c r="I39" i="30"/>
  <c r="G39" i="30"/>
  <c r="E39" i="30"/>
  <c r="C39" i="30"/>
  <c r="AF38" i="30"/>
  <c r="AF37" i="30"/>
  <c r="O37" i="30"/>
  <c r="M37" i="30"/>
  <c r="K37" i="30"/>
  <c r="I37" i="30"/>
  <c r="G37" i="30"/>
  <c r="E37" i="30"/>
  <c r="C37" i="30"/>
  <c r="AF36" i="30"/>
  <c r="AF35" i="30"/>
  <c r="O35" i="30"/>
  <c r="M35" i="30"/>
  <c r="K35" i="30"/>
  <c r="I35" i="30"/>
  <c r="G35" i="30"/>
  <c r="E35" i="30"/>
  <c r="C35" i="30"/>
  <c r="AF34" i="30"/>
  <c r="AF33" i="30"/>
  <c r="O33" i="30"/>
  <c r="M33" i="30"/>
  <c r="K33" i="30"/>
  <c r="I33" i="30"/>
  <c r="G33" i="30"/>
  <c r="E33" i="30"/>
  <c r="C33" i="30"/>
  <c r="AF32" i="30"/>
  <c r="AF31" i="30"/>
  <c r="O31" i="30"/>
  <c r="M31" i="30"/>
  <c r="K31" i="30"/>
  <c r="I31" i="30"/>
  <c r="G31" i="30"/>
  <c r="E31" i="30"/>
  <c r="C31" i="30"/>
  <c r="O29" i="30"/>
  <c r="M29" i="30"/>
  <c r="K29" i="30"/>
  <c r="I29" i="30"/>
  <c r="G29" i="30"/>
  <c r="E29" i="30"/>
  <c r="C29" i="30"/>
  <c r="O27" i="30"/>
  <c r="M27" i="30"/>
  <c r="K27" i="30"/>
  <c r="I27" i="30"/>
  <c r="G27" i="30"/>
  <c r="E27" i="30"/>
  <c r="C27" i="30"/>
  <c r="AF26" i="30"/>
  <c r="AF25" i="30"/>
  <c r="O25" i="30"/>
  <c r="M25" i="30"/>
  <c r="K25" i="30"/>
  <c r="I25" i="30"/>
  <c r="G25" i="30"/>
  <c r="E25" i="30"/>
  <c r="C25" i="30"/>
  <c r="AF24" i="30"/>
  <c r="AF23" i="30"/>
  <c r="O23" i="30"/>
  <c r="M23" i="30"/>
  <c r="K23" i="30"/>
  <c r="I23" i="30"/>
  <c r="G23" i="30"/>
  <c r="E23" i="30"/>
  <c r="C23" i="30"/>
  <c r="AF22" i="30"/>
  <c r="AF21" i="30"/>
  <c r="O21" i="30"/>
  <c r="M21" i="30"/>
  <c r="K21" i="30"/>
  <c r="I21" i="30"/>
  <c r="G21" i="30"/>
  <c r="E21" i="30"/>
  <c r="C21" i="30"/>
  <c r="AF20" i="30"/>
  <c r="AF19" i="30"/>
  <c r="O19" i="30"/>
  <c r="M19" i="30"/>
  <c r="K19" i="30"/>
  <c r="I19" i="30"/>
  <c r="G19" i="30"/>
  <c r="E19" i="30"/>
  <c r="C19" i="30"/>
  <c r="AF18" i="30"/>
  <c r="AF17" i="30"/>
  <c r="O17" i="30"/>
  <c r="M17" i="30"/>
  <c r="K17" i="30"/>
  <c r="I17" i="30"/>
  <c r="G17" i="30"/>
  <c r="E17" i="30"/>
  <c r="C17" i="30"/>
  <c r="AF16" i="30"/>
  <c r="AF15" i="30"/>
  <c r="O15" i="30"/>
  <c r="M15" i="30"/>
  <c r="K15" i="30"/>
  <c r="I15" i="30"/>
  <c r="G15" i="30"/>
  <c r="E15" i="30"/>
  <c r="Q14" i="30" s="1"/>
  <c r="R14" i="30" s="1"/>
  <c r="C15" i="30"/>
  <c r="AF14" i="30"/>
  <c r="AF13" i="30"/>
  <c r="O13" i="30"/>
  <c r="M13" i="30"/>
  <c r="K13" i="30"/>
  <c r="I13" i="30"/>
  <c r="G13" i="30"/>
  <c r="E13" i="30"/>
  <c r="C13" i="30"/>
  <c r="AF12" i="30"/>
  <c r="O11" i="30"/>
  <c r="M11" i="30"/>
  <c r="K11" i="30"/>
  <c r="I11" i="30"/>
  <c r="G11" i="30"/>
  <c r="E11" i="30"/>
  <c r="C11" i="30"/>
  <c r="O9" i="30"/>
  <c r="M9" i="30"/>
  <c r="K9" i="30"/>
  <c r="I9" i="30"/>
  <c r="G9" i="30"/>
  <c r="E9" i="30"/>
  <c r="C9" i="30"/>
  <c r="O7" i="30"/>
  <c r="M7" i="30"/>
  <c r="K7" i="30"/>
  <c r="I7" i="30"/>
  <c r="G7" i="30"/>
  <c r="E7" i="30"/>
  <c r="C7" i="30"/>
  <c r="AN22" i="29"/>
  <c r="AM22" i="29"/>
  <c r="AO22" i="29" s="1"/>
  <c r="AP22" i="29" s="1"/>
  <c r="AN21" i="29"/>
  <c r="AM21" i="29"/>
  <c r="AO21" i="29" s="1"/>
  <c r="AP21" i="29" s="1"/>
  <c r="AN20" i="29"/>
  <c r="AM20" i="29"/>
  <c r="AO20" i="29" s="1"/>
  <c r="AP20" i="29" s="1"/>
  <c r="AN19" i="29"/>
  <c r="AM19" i="29"/>
  <c r="AO19" i="29" s="1"/>
  <c r="AP19" i="29" s="1"/>
  <c r="AN18" i="29"/>
  <c r="AM18" i="29"/>
  <c r="AO18" i="29" s="1"/>
  <c r="AP18" i="29" s="1"/>
  <c r="AN17" i="29"/>
  <c r="AM17" i="29"/>
  <c r="AO17" i="29" s="1"/>
  <c r="AP17" i="29" s="1"/>
  <c r="AN16" i="29"/>
  <c r="AM16" i="29"/>
  <c r="AO16" i="29" s="1"/>
  <c r="AP16" i="29" s="1"/>
  <c r="AN15" i="29"/>
  <c r="AM15" i="29"/>
  <c r="AO15" i="29" s="1"/>
  <c r="AP15" i="29" s="1"/>
  <c r="AN14" i="29"/>
  <c r="AM14" i="29"/>
  <c r="AO14" i="29" s="1"/>
  <c r="AP14" i="29" s="1"/>
  <c r="AN13" i="29"/>
  <c r="AM13" i="29"/>
  <c r="AO13" i="29" s="1"/>
  <c r="AP13" i="29" s="1"/>
  <c r="AN12" i="29"/>
  <c r="AM12" i="29"/>
  <c r="AO12" i="29" s="1"/>
  <c r="AP12" i="29" s="1"/>
  <c r="AN11" i="29"/>
  <c r="AM11" i="29"/>
  <c r="AO11" i="29" s="1"/>
  <c r="AP11" i="29" s="1"/>
  <c r="AN10" i="29"/>
  <c r="AM10" i="29"/>
  <c r="AO10" i="29" s="1"/>
  <c r="AP10" i="29" s="1"/>
  <c r="AN9" i="29"/>
  <c r="AM9" i="29"/>
  <c r="AO9" i="29" s="1"/>
  <c r="AP9" i="29" s="1"/>
  <c r="AN8" i="29"/>
  <c r="AM8" i="29"/>
  <c r="AO8" i="29" s="1"/>
  <c r="AP8" i="29" s="1"/>
  <c r="AN7" i="29"/>
  <c r="AM7" i="29"/>
  <c r="AO7" i="29" s="1"/>
  <c r="AP7" i="29" s="1"/>
  <c r="AN6" i="29"/>
  <c r="AM6" i="29"/>
  <c r="AO6" i="29" s="1"/>
  <c r="AP6" i="29" s="1"/>
  <c r="Q18" i="30" l="1"/>
  <c r="R18" i="30" s="1"/>
  <c r="Q28" i="30"/>
  <c r="R28" i="30" s="1"/>
  <c r="Q34" i="30"/>
  <c r="R34" i="30" s="1"/>
  <c r="Q32" i="30"/>
  <c r="R32" i="30" s="1"/>
  <c r="AQ14" i="29"/>
  <c r="AR14" i="29" s="1"/>
  <c r="AS14" i="29" s="1"/>
  <c r="AQ7" i="29"/>
  <c r="AR7" i="29" s="1"/>
  <c r="AS7" i="29" s="1"/>
  <c r="AQ12" i="29"/>
  <c r="AR12" i="29" s="1"/>
  <c r="AS12" i="29" s="1"/>
  <c r="AQ18" i="29"/>
  <c r="AR18" i="29" s="1"/>
  <c r="AS18" i="29" s="1"/>
  <c r="AQ9" i="29"/>
  <c r="AR9" i="29" s="1"/>
  <c r="AS9" i="29" s="1"/>
  <c r="AQ8" i="29"/>
  <c r="AR8" i="29" s="1"/>
  <c r="AS8" i="29" s="1"/>
  <c r="AR6" i="29"/>
  <c r="AS6" i="29" s="1"/>
  <c r="B28" i="30"/>
  <c r="S28" i="30" s="1"/>
  <c r="T28" i="30" s="1"/>
  <c r="W28" i="30" s="1"/>
  <c r="X28" i="30" s="1"/>
  <c r="B14" i="30"/>
  <c r="S14" i="30" s="1"/>
  <c r="T14" i="30" s="1"/>
  <c r="W14" i="30" s="1"/>
  <c r="X14" i="30" s="1"/>
  <c r="B16" i="30"/>
  <c r="S16" i="30" s="1"/>
  <c r="B32" i="30"/>
  <c r="S32" i="30" s="1"/>
  <c r="B34" i="30"/>
  <c r="S34" i="30" s="1"/>
  <c r="T34" i="30" s="1"/>
  <c r="W34" i="30" s="1"/>
  <c r="X34" i="30" s="1"/>
  <c r="B20" i="30"/>
  <c r="U20" i="30" s="1"/>
  <c r="B36" i="30"/>
  <c r="S36" i="30" s="1"/>
  <c r="B6" i="30"/>
  <c r="S6" i="30" s="1"/>
  <c r="B24" i="30"/>
  <c r="S24" i="30" s="1"/>
  <c r="B26" i="30"/>
  <c r="S26" i="30" s="1"/>
  <c r="Q38" i="30"/>
  <c r="R38" i="30" s="1"/>
  <c r="T38" i="30" s="1"/>
  <c r="W38" i="30" s="1"/>
  <c r="X38" i="30" s="1"/>
  <c r="Q36" i="30"/>
  <c r="R36" i="30" s="1"/>
  <c r="Q30" i="30"/>
  <c r="R30" i="30" s="1"/>
  <c r="T30" i="30" s="1"/>
  <c r="W30" i="30" s="1"/>
  <c r="X30" i="30" s="1"/>
  <c r="Q26" i="30"/>
  <c r="R26" i="30" s="1"/>
  <c r="Q24" i="30"/>
  <c r="R24" i="30" s="1"/>
  <c r="Q22" i="30"/>
  <c r="R22" i="30" s="1"/>
  <c r="T22" i="30" s="1"/>
  <c r="W22" i="30" s="1"/>
  <c r="X22" i="30" s="1"/>
  <c r="Q20" i="30"/>
  <c r="R20" i="30" s="1"/>
  <c r="T18" i="30"/>
  <c r="W18" i="30" s="1"/>
  <c r="X18" i="30" s="1"/>
  <c r="Q16" i="30"/>
  <c r="R16" i="30" s="1"/>
  <c r="Q12" i="30"/>
  <c r="R12" i="30" s="1"/>
  <c r="Q10" i="30"/>
  <c r="R10" i="30" s="1"/>
  <c r="T10" i="30" s="1"/>
  <c r="W10" i="30" s="1"/>
  <c r="X10" i="30" s="1"/>
  <c r="Q8" i="30"/>
  <c r="R8" i="30" s="1"/>
  <c r="Q6" i="30"/>
  <c r="R6" i="30" s="1"/>
  <c r="AR17" i="29"/>
  <c r="AS17" i="29" s="1"/>
  <c r="U38" i="30"/>
  <c r="U30" i="30"/>
  <c r="U18" i="30"/>
  <c r="V18" i="30" s="1"/>
  <c r="Y18" i="30" s="1"/>
  <c r="U8" i="30"/>
  <c r="AR13" i="29"/>
  <c r="AS13" i="29" s="1"/>
  <c r="AR19" i="29"/>
  <c r="AS19" i="29" s="1"/>
  <c r="U10" i="30"/>
  <c r="AR11" i="29"/>
  <c r="AS11" i="29" s="1"/>
  <c r="AR21" i="29"/>
  <c r="AS21" i="29" s="1"/>
  <c r="AR10" i="29"/>
  <c r="AS10" i="29" s="1"/>
  <c r="AR16" i="29"/>
  <c r="AS16" i="29" s="1"/>
  <c r="AR20" i="29"/>
  <c r="AS20" i="29" s="1"/>
  <c r="AR22" i="29"/>
  <c r="AS22" i="29" s="1"/>
  <c r="U22" i="30"/>
  <c r="AR15" i="29"/>
  <c r="AS15" i="29" s="1"/>
  <c r="U12" i="30"/>
  <c r="S8" i="30"/>
  <c r="S12" i="30"/>
  <c r="S20" i="30"/>
  <c r="T32" i="30" l="1"/>
  <c r="W32" i="30" s="1"/>
  <c r="X32" i="30" s="1"/>
  <c r="U32" i="30"/>
  <c r="V32" i="30" s="1"/>
  <c r="Y32" i="30" s="1"/>
  <c r="Z32" i="30" s="1"/>
  <c r="U16" i="30"/>
  <c r="V16" i="30" s="1"/>
  <c r="Y16" i="30" s="1"/>
  <c r="U34" i="30"/>
  <c r="V34" i="30" s="1"/>
  <c r="Y34" i="30" s="1"/>
  <c r="Z34" i="30" s="1"/>
  <c r="U6" i="30"/>
  <c r="V6" i="30" s="1"/>
  <c r="Y6" i="30" s="1"/>
  <c r="Z6" i="30" s="1"/>
  <c r="U24" i="30"/>
  <c r="V24" i="30" s="1"/>
  <c r="Y24" i="30" s="1"/>
  <c r="Z24" i="30" s="1"/>
  <c r="U36" i="30"/>
  <c r="V36" i="30" s="1"/>
  <c r="Y36" i="30" s="1"/>
  <c r="Z36" i="30" s="1"/>
  <c r="U28" i="30"/>
  <c r="V28" i="30" s="1"/>
  <c r="Y28" i="30" s="1"/>
  <c r="Z28" i="30" s="1"/>
  <c r="U14" i="30"/>
  <c r="V14" i="30" s="1"/>
  <c r="Y14" i="30" s="1"/>
  <c r="AA14" i="30" s="1"/>
  <c r="AB14" i="30" s="1"/>
  <c r="U26" i="30"/>
  <c r="V26" i="30" s="1"/>
  <c r="Y26" i="30" s="1"/>
  <c r="T26" i="30"/>
  <c r="W26" i="30" s="1"/>
  <c r="X26" i="30" s="1"/>
  <c r="T16" i="30"/>
  <c r="W16" i="30" s="1"/>
  <c r="X16" i="30" s="1"/>
  <c r="T6" i="30"/>
  <c r="W6" i="30" s="1"/>
  <c r="X6" i="30" s="1"/>
  <c r="V38" i="30"/>
  <c r="Y38" i="30" s="1"/>
  <c r="Z38" i="30" s="1"/>
  <c r="T36" i="30"/>
  <c r="W36" i="30" s="1"/>
  <c r="X36" i="30" s="1"/>
  <c r="V30" i="30"/>
  <c r="Y30" i="30" s="1"/>
  <c r="AA30" i="30" s="1"/>
  <c r="AB30" i="30" s="1"/>
  <c r="T24" i="30"/>
  <c r="W24" i="30" s="1"/>
  <c r="X24" i="30" s="1"/>
  <c r="V22" i="30"/>
  <c r="Y22" i="30" s="1"/>
  <c r="Z22" i="30" s="1"/>
  <c r="T20" i="30"/>
  <c r="W20" i="30" s="1"/>
  <c r="X20" i="30" s="1"/>
  <c r="V20" i="30"/>
  <c r="Y20" i="30" s="1"/>
  <c r="V12" i="30"/>
  <c r="Y12" i="30" s="1"/>
  <c r="Z12" i="30" s="1"/>
  <c r="T12" i="30"/>
  <c r="W12" i="30" s="1"/>
  <c r="X12" i="30" s="1"/>
  <c r="V10" i="30"/>
  <c r="Y10" i="30" s="1"/>
  <c r="Z10" i="30" s="1"/>
  <c r="T8" i="30"/>
  <c r="W8" i="30" s="1"/>
  <c r="X8" i="30" s="1"/>
  <c r="V8" i="30"/>
  <c r="Y8" i="30" s="1"/>
  <c r="AA18" i="30"/>
  <c r="AB18" i="30" s="1"/>
  <c r="Z18" i="30"/>
  <c r="AA32" i="30" l="1"/>
  <c r="AB32" i="30" s="1"/>
  <c r="AA34" i="30"/>
  <c r="AB34" i="30" s="1"/>
  <c r="AA28" i="30"/>
  <c r="AB28" i="30" s="1"/>
  <c r="AA16" i="30"/>
  <c r="AB16" i="30" s="1"/>
  <c r="AA6" i="30"/>
  <c r="AB6" i="30" s="1"/>
  <c r="AA26" i="30"/>
  <c r="AB26" i="30" s="1"/>
  <c r="Z14" i="30"/>
  <c r="AA38" i="30"/>
  <c r="AB38" i="30" s="1"/>
  <c r="AA8" i="30"/>
  <c r="AB8" i="30" s="1"/>
  <c r="Z26" i="30"/>
  <c r="Z16" i="30"/>
  <c r="AA20" i="30"/>
  <c r="AB20" i="30" s="1"/>
  <c r="AA36" i="30"/>
  <c r="AB36" i="30" s="1"/>
  <c r="Z30" i="30"/>
  <c r="AA24" i="30"/>
  <c r="AB24" i="30" s="1"/>
  <c r="AA22" i="30"/>
  <c r="AB22" i="30" s="1"/>
  <c r="Z20" i="30"/>
  <c r="AA12" i="30"/>
  <c r="AB12" i="30" s="1"/>
  <c r="AA10" i="30"/>
  <c r="AB10" i="30" s="1"/>
  <c r="Z8" i="30"/>
</calcChain>
</file>

<file path=xl/sharedStrings.xml><?xml version="1.0" encoding="utf-8"?>
<sst xmlns="http://schemas.openxmlformats.org/spreadsheetml/2006/main" count="687" uniqueCount="426">
  <si>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</si>
  <si>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</si>
  <si>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</si>
  <si>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</si>
  <si>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</si>
  <si>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</si>
  <si>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</si>
  <si>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</si>
  <si>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</si>
  <si>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</si>
  <si>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</si>
  <si>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</si>
  <si>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</si>
  <si>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</si>
  <si>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</si>
  <si>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</si>
  <si>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</si>
  <si>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</si>
  <si>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</si>
  <si>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</si>
  <si>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</si>
  <si>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</si>
  <si>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Catastrófico</t>
  </si>
  <si>
    <t>Mayor</t>
  </si>
  <si>
    <t>riesgo inherente</t>
  </si>
  <si>
    <t xml:space="preserve">Extremo </t>
  </si>
  <si>
    <t>tipo de control</t>
  </si>
  <si>
    <t>Detectivo</t>
  </si>
  <si>
    <t>Extremo</t>
  </si>
  <si>
    <t>política de manejo</t>
  </si>
  <si>
    <t>Aceptar el riesgo</t>
  </si>
  <si>
    <t>requiere plan de mejoramiento</t>
  </si>
  <si>
    <t>Evitar el riesgo</t>
  </si>
  <si>
    <t>N.A.</t>
  </si>
  <si>
    <t>PROBABILIDAD</t>
  </si>
  <si>
    <t>Mapa de Riesgo Inherente</t>
  </si>
  <si>
    <t>Mapa de Riesgo Residual</t>
  </si>
  <si>
    <t>Seguridad y Salud en el Trabajo</t>
  </si>
  <si>
    <t>Proceso</t>
  </si>
  <si>
    <t>Objetivo</t>
  </si>
  <si>
    <t>Riesgo</t>
  </si>
  <si>
    <t>Análisis del Riesgo</t>
  </si>
  <si>
    <t>RIESGO INHERENTE</t>
  </si>
  <si>
    <t>RIESGO RESIDUAL</t>
  </si>
  <si>
    <t xml:space="preserve">Acciones Asociadas a los Controles </t>
  </si>
  <si>
    <t>Zona de Riesgo</t>
  </si>
  <si>
    <t>Indicador</t>
  </si>
  <si>
    <t>IDENTIFICACIÓN DEL RIESGO</t>
  </si>
  <si>
    <t>VALORACIÓN DEL RIESGO</t>
  </si>
  <si>
    <t>3. Posible</t>
  </si>
  <si>
    <t>4. Mayor</t>
  </si>
  <si>
    <t>2. Improbable</t>
  </si>
  <si>
    <t>Casi seguro
5</t>
  </si>
  <si>
    <t>Probable
4</t>
  </si>
  <si>
    <t>Posible
3</t>
  </si>
  <si>
    <t>Improbable
2</t>
  </si>
  <si>
    <t>calificacion probabilidad</t>
  </si>
  <si>
    <t>calificacion Impacto</t>
  </si>
  <si>
    <t>Tipo de impacto</t>
  </si>
  <si>
    <t>5. Casi seguro</t>
  </si>
  <si>
    <t>5. Catastrófico</t>
  </si>
  <si>
    <t>4. Probable</t>
  </si>
  <si>
    <t>3. Moderado</t>
  </si>
  <si>
    <t>2. Menor</t>
  </si>
  <si>
    <t>1. Insignificante</t>
  </si>
  <si>
    <t>Fecha Inicial</t>
  </si>
  <si>
    <t>Fecha final</t>
  </si>
  <si>
    <t>Corrupción</t>
  </si>
  <si>
    <t>Causas / Vulnerabilidades</t>
  </si>
  <si>
    <t>Directamenta</t>
  </si>
  <si>
    <t>Indirectamenta</t>
  </si>
  <si>
    <t>Directamente</t>
  </si>
  <si>
    <t>Indirectamente</t>
  </si>
  <si>
    <t>No disminuye</t>
  </si>
  <si>
    <t>Reducir el riesgo</t>
  </si>
  <si>
    <t>Compartir el riesgo</t>
  </si>
  <si>
    <t>Gerencial</t>
  </si>
  <si>
    <t>Imagen / Reputacional</t>
  </si>
  <si>
    <t>Seguridad Digital</t>
  </si>
  <si>
    <t>Soporte / Registro</t>
  </si>
  <si>
    <t>Económico y Financiero</t>
  </si>
  <si>
    <t>Social y Cultural</t>
  </si>
  <si>
    <t>Legal y Reglamentario</t>
  </si>
  <si>
    <t>Personal</t>
  </si>
  <si>
    <t>Financieros</t>
  </si>
  <si>
    <t>Procesos</t>
  </si>
  <si>
    <t>Estratégicos</t>
  </si>
  <si>
    <t>Tecnología</t>
  </si>
  <si>
    <t>Comunicación Interna</t>
  </si>
  <si>
    <t>Contexto del Proceso</t>
  </si>
  <si>
    <t>Diseño del proceso</t>
  </si>
  <si>
    <t>Interacciones con otros procesos</t>
  </si>
  <si>
    <t>Transversalidad</t>
  </si>
  <si>
    <t>Procedimientos asociados</t>
  </si>
  <si>
    <t>Responsables del proceso</t>
  </si>
  <si>
    <t>Comunicación entre procesos</t>
  </si>
  <si>
    <t>Activos de seguridad digital del proceso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</si>
  <si>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</si>
  <si>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</si>
  <si>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</si>
  <si>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</si>
  <si>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</si>
  <si>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</si>
  <si>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</si>
  <si>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</si>
  <si>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</si>
  <si>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</si>
  <si>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</si>
  <si>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</si>
  <si>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</si>
  <si>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</si>
  <si>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</si>
  <si>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</si>
  <si>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</si>
  <si>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</si>
  <si>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</si>
  <si>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</si>
  <si>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</si>
  <si>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</si>
  <si>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</si>
  <si>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</si>
  <si>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</si>
  <si>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</si>
  <si>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</si>
  <si>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</si>
  <si>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</si>
  <si>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</si>
  <si>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</si>
  <si>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</si>
  <si>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</si>
  <si>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</si>
  <si>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</si>
  <si>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</si>
  <si>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</si>
  <si>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</si>
  <si>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</si>
  <si>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</si>
  <si>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</si>
  <si>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</si>
  <si>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</si>
  <si>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</si>
  <si>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Rara vez
1</t>
  </si>
  <si>
    <t>R4</t>
  </si>
  <si>
    <t>R5</t>
  </si>
  <si>
    <t>R2</t>
  </si>
  <si>
    <t>R3</t>
  </si>
  <si>
    <t>PLANEACIÓN</t>
  </si>
  <si>
    <t>R6</t>
  </si>
  <si>
    <t>R7</t>
  </si>
  <si>
    <t>R8</t>
  </si>
  <si>
    <t>R9</t>
  </si>
  <si>
    <t>R10</t>
  </si>
  <si>
    <t>R11</t>
  </si>
  <si>
    <t>GESTIÓN JURÍDICA</t>
  </si>
  <si>
    <t>GESTIÓN DEL TALENTO HUMANO</t>
  </si>
  <si>
    <t>R1</t>
  </si>
  <si>
    <t>PLANES DE MITIGACIÓN DE RIESGOS
(Líderes de Proceso)</t>
  </si>
  <si>
    <t xml:space="preserve">Apropiación de recursos por parte del contratista </t>
  </si>
  <si>
    <t>Detrimento de las finanzas corporativas</t>
  </si>
  <si>
    <t>Afectación reputacional de la compañía</t>
  </si>
  <si>
    <t>Meta</t>
  </si>
  <si>
    <t>Malversación de recursos de los contratos, por parte de supervisores o delegados para contratar.</t>
  </si>
  <si>
    <t>Verificación informes periódicos de supervisores de contratos</t>
  </si>
  <si>
    <t># de Informes presentados/ # de informes programados en el periodo</t>
  </si>
  <si>
    <t xml:space="preserve">Tráfico de influencias </t>
  </si>
  <si>
    <t xml:space="preserve">Desviación de recursos para beneficio propio o de terceros. </t>
  </si>
  <si>
    <t xml:space="preserve"> 
Deficiencia en controles de supervisión.
</t>
  </si>
  <si>
    <t>Deficiencias en la planeación de las adquisiciones.</t>
  </si>
  <si>
    <t>Decisiones ajustadas a intereses particulares para realizar actividades no previstas como prioritarias o programadas.</t>
  </si>
  <si>
    <t>Incremento en gastos corporativos no justificables</t>
  </si>
  <si>
    <t>% avance cumplimiento plan de mantenimiento</t>
  </si>
  <si>
    <t>Desconocimiento en los procedimientos o normatividad aplicable</t>
  </si>
  <si>
    <t>Adquisición de bienes y/o servicios en condiciones poco favorables para la compañía</t>
  </si>
  <si>
    <t>Prestación de servicios en condiciones poco favorables para la compañía</t>
  </si>
  <si>
    <t xml:space="preserve">100%
</t>
  </si>
  <si>
    <t># de actividades de capacitación efectuadas / # de capacitaciones programadas</t>
  </si>
  <si>
    <t>Programación periodica de adquisiciones</t>
  </si>
  <si>
    <t>Programa de adquisiciones (periódico)</t>
  </si>
  <si>
    <t>% de cumplimiento del programa de adquisiciones</t>
  </si>
  <si>
    <t>Registrar y hacer seguimiento a la ejecución de los recursos financieros mediante la aplicación de procedimiento contables, presupuestales, de recaudo, tesorería, acorde con la normatividad vigente.</t>
  </si>
  <si>
    <t>Favorecimiento propio o a un tercero en particular. </t>
  </si>
  <si>
    <t>Concentración de autoridad. </t>
  </si>
  <si>
    <t>Manipular la información financiera para afectar los ingresos o gastos de la compañía.</t>
  </si>
  <si>
    <t>Soborno a funcionario (s).</t>
  </si>
  <si>
    <t>Cobro por trámite anticipado de pago de facturas no programadas</t>
  </si>
  <si>
    <t>Afectación al flujo de caja de la compañía</t>
  </si>
  <si>
    <t xml:space="preserve">Proveer y desarrollar el talento humano de la compañia, acorde a las competencias requeridas para el cumplimiento de objetivos corporativos. </t>
  </si>
  <si>
    <t>Afectación a la reputación de la compañía</t>
  </si>
  <si>
    <t>Diseñar e implementar servicios TIC corporativos, mediante el desarrollo de la arquitectura empresarial que asegure el acceso, uso efectivo, continuidad, confiabilidad y disponibilidad de la información de la compañía.</t>
  </si>
  <si>
    <t>Accesibilidad total a las bases de datos.</t>
  </si>
  <si>
    <t>Afectación reputacional de la compañía y posibles problemas jurídicos por mal manejo de las políticas de seguridad de la información.</t>
  </si>
  <si>
    <t>Ejercer el control disciplinario interno mediante el cumplimiento de los requisitos normativos.</t>
  </si>
  <si>
    <t>Falta de supervisión sobre el desarrollo de las investigaciones.</t>
  </si>
  <si>
    <t>Manipulación de los procedimientos de control disciplinario interno, para omitir información en beneficio de un tercero.</t>
  </si>
  <si>
    <t>Decisiones contrarias a la normatividad.   Inoperancia del control disciplinario.</t>
  </si>
  <si>
    <t>EVALUACIÓN Y SEGUIMIENTO</t>
  </si>
  <si>
    <t>Ocultar hallazgos y/o resultados de las auditorías lo cual impida identificar prácticas irregulares o corruptas y sus directos responsables que afecten los intereses de la compañía.</t>
  </si>
  <si>
    <t>Perdida de objetividad, independencia y transparencia de la función de la OCI, para favorecer a un tercero.</t>
  </si>
  <si>
    <t>R12</t>
  </si>
  <si>
    <t>R13</t>
  </si>
  <si>
    <t>Manipular la información de seguimiento a proyectos de inversión para ocultar desviaciones o favorecer a terceros.</t>
  </si>
  <si>
    <t>R14</t>
  </si>
  <si>
    <t>Realizar conciliación permanente entre los informes de Interventoria del proyecto e informes reportados en el SPI</t>
  </si>
  <si>
    <t>Entrega de información sensible o confidencial con fines personales o beneficio a terceros.</t>
  </si>
  <si>
    <t>Ejercer la representación legal, asesoría y defensa jurídica de la compañía.</t>
  </si>
  <si>
    <t xml:space="preserve"> Dificultades en el acceso a la información</t>
  </si>
  <si>
    <t>Interpretación equivocada de las normas.</t>
  </si>
  <si>
    <t>Manipulación o alteración de la informacion por parte de las áreas técnicas para ejercer la defensa judicial en contra de la compañía, en beneficio de terceros o particulares.</t>
  </si>
  <si>
    <t>Inadecuada defensa de un proceso judicial.
Posible detrimento en las finanzas de la compañía.</t>
  </si>
  <si>
    <t>Realizar la gestión de activos, promoción de negocios e inversiones, acorde a los objetivos de la compañía.</t>
  </si>
  <si>
    <t>Manipular desde el punto de vista técnico, negociaciones con proveedores o Aliados, para beneficio propio o de terceros.</t>
  </si>
  <si>
    <t>Detrimento de las finanzas corporativas
Afectación reputacional para la Compañía</t>
  </si>
  <si>
    <t>FORMATO PARA DETERMINAR EL IMPACTO</t>
  </si>
  <si>
    <r>
      <rPr>
        <b/>
        <sz val="11"/>
        <color theme="0"/>
        <rFont val="Century Gothic"/>
        <family val="2"/>
        <scheme val="minor"/>
      </rPr>
      <t>MEDICIÓN DEL RIESGO DE CORRUPCIÓN</t>
    </r>
    <r>
      <rPr>
        <sz val="11"/>
        <color theme="0"/>
        <rFont val="Century Gothic"/>
        <family val="2"/>
        <scheme val="minor"/>
      </rPr>
      <t xml:space="preserve">
</t>
    </r>
    <r>
      <rPr>
        <sz val="8"/>
        <color theme="0"/>
        <rFont val="Century Gothic"/>
        <family val="2"/>
        <scheme val="minor"/>
      </rPr>
      <t>PROBABILIDAD</t>
    </r>
  </si>
  <si>
    <t>N°</t>
  </si>
  <si>
    <t>TOTAL SI</t>
  </si>
  <si>
    <t>TOTAL NO</t>
  </si>
  <si>
    <t>CALIFICACIÓN DE IMPACTO</t>
  </si>
  <si>
    <t>EQUIVALENTE DE CALIFICACIÓN DE IMPACTO</t>
  </si>
  <si>
    <t>EQUIVALENTE DE CALIFICACIÓN DE PROBABILIDAD</t>
  </si>
  <si>
    <t>EQUIVALENTE EN ZONA DE RIESGO</t>
  </si>
  <si>
    <t>ZONA DE RIESGO</t>
  </si>
  <si>
    <t>DESCRIPTOR</t>
  </si>
  <si>
    <t>DESCRIPCIÓN</t>
  </si>
  <si>
    <t>NIVEL</t>
  </si>
  <si>
    <r>
      <rPr>
        <b/>
        <sz val="11"/>
        <color theme="0"/>
        <rFont val="Century Gothic"/>
        <family val="2"/>
        <scheme val="minor"/>
      </rPr>
      <t>PREGUNTA</t>
    </r>
    <r>
      <rPr>
        <sz val="11"/>
        <color theme="0"/>
        <rFont val="Century Gothic"/>
        <family val="2"/>
        <scheme val="minor"/>
      </rPr>
      <t xml:space="preserve">
Si el riesgo de corrupción se materializa podría…</t>
    </r>
  </si>
  <si>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</si>
  <si>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</si>
  <si>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</si>
  <si>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</si>
  <si>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</si>
  <si>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</si>
  <si>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</si>
  <si>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pérdida del bien o servicio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</si>
  <si>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</si>
  <si>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</si>
  <si>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</si>
  <si>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</si>
  <si>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</si>
  <si>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</si>
  <si>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</si>
  <si>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</si>
  <si>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</si>
  <si>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</si>
  <si>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r>
      <rPr>
        <b/>
        <sz val="11"/>
        <color theme="1"/>
        <rFont val="Century Gothic"/>
        <family val="2"/>
        <scheme val="minor"/>
      </rPr>
      <t>Afectación parcial al proceso y a la dependencia</t>
    </r>
    <r>
      <rPr>
        <sz val="11"/>
        <color theme="1"/>
        <rFont val="Century Gothic"/>
        <family val="2"/>
        <scheme val="minor"/>
      </rPr>
      <t xml:space="preserve">
Genera medianas consecuencias para la entidad</t>
    </r>
  </si>
  <si>
    <t>(01 - 05)</t>
  </si>
  <si>
    <t>RIESGO</t>
  </si>
  <si>
    <t>SI</t>
  </si>
  <si>
    <t>NO</t>
  </si>
  <si>
    <r>
      <rPr>
        <b/>
        <sz val="11"/>
        <color theme="1"/>
        <rFont val="Century Gothic"/>
        <family val="2"/>
        <scheme val="minor"/>
      </rPr>
      <t xml:space="preserve">Impacto negativo a la Entidad </t>
    </r>
    <r>
      <rPr>
        <sz val="11"/>
        <color theme="1"/>
        <rFont val="Century Gothic"/>
        <family val="2"/>
        <scheme val="minor"/>
      </rPr>
      <t xml:space="preserve">
Genera altas consecuencias para la entidad</t>
    </r>
  </si>
  <si>
    <t>(06 - 10)</t>
  </si>
  <si>
    <r>
      <rPr>
        <b/>
        <sz val="11"/>
        <color theme="1"/>
        <rFont val="Century Gothic"/>
        <family val="2"/>
        <scheme val="minor"/>
      </rPr>
      <t>Consecuencias desastrosas sobre la Entidad</t>
    </r>
    <r>
      <rPr>
        <sz val="11"/>
        <color theme="1"/>
        <rFont val="Century Gothic"/>
        <family val="2"/>
        <scheme val="minor"/>
      </rPr>
      <t xml:space="preserve">
Genera consecuencias desastrosas para la entidad</t>
    </r>
  </si>
  <si>
    <t>(11 - 20)</t>
  </si>
  <si>
    <t>VALORACIONES DE ZONA DE RIESGO</t>
  </si>
  <si>
    <t>PUNTAJE</t>
  </si>
  <si>
    <t>OBSERVACIONES</t>
  </si>
  <si>
    <t>Estos riesgos pueden ser eliminados o reducidos</t>
  </si>
  <si>
    <t>ZONA DE RIESGO BAJA</t>
  </si>
  <si>
    <t>Deben tomarse medidas necesarias para llevar los riesgos a zonas bajas o eliminarlo</t>
  </si>
  <si>
    <t>ZONA DE RIESGO MODERADA</t>
  </si>
  <si>
    <t>Deben tomarse las medidas necesarias para llevar los riesgos a la zona de riesgo moderada, baja o eliminarlo</t>
  </si>
  <si>
    <t>ZONA DE RIESGO ALTA</t>
  </si>
  <si>
    <t>Los riesgos de corrupción de la zona de riesgo extrema requieren de un tratamiento prioritario. Se deben implementar controles orientados a reducir la probabilidad de ocurrencia del riesgo o dismnuir el impacto de sus efectos y tomar medidas de protección</t>
  </si>
  <si>
    <t>ZONA DE RIESGO EXTREMA</t>
  </si>
  <si>
    <t xml:space="preserve"> </t>
  </si>
  <si>
    <t>EVALUACIÓN DEL CONTROL DEL RIESGO ANTICORRUPCIÓN</t>
  </si>
  <si>
    <t>CALIFICACIÓN DE LOS CONTROLES</t>
  </si>
  <si>
    <t>EQUIVALENTE DE CALIFICACIÓN DEL CONTROL</t>
  </si>
  <si>
    <t>PUNTAJE A DISMINUIR SOBRE LA ZONA DE RIESGO</t>
  </si>
  <si>
    <t>EQUIVALENTE DE PROBABILIDAD ACTUAL</t>
  </si>
  <si>
    <t>VALOR EQUIVALENTE DE PROBABILIDAD ACTUAL</t>
  </si>
  <si>
    <t>EQUIVALENTE DE IMPACTO ACTUAL</t>
  </si>
  <si>
    <t>VALOR EQUIVALENTE DE IMPACTO ACTUAL</t>
  </si>
  <si>
    <t>NUEVO EQUIVALENTE DE PROBABILIDAD DEL RIESGO RESIDUAL</t>
  </si>
  <si>
    <t>NUEVA PROBABILIDAD DEL RIESGO RESIDUAL</t>
  </si>
  <si>
    <t>NUEVO EQUIVALENTE DEL IMPACTO DEL RIESGO RESIDUAL</t>
  </si>
  <si>
    <t>NUEVO IMPACTO DEL RIESGO RESIDUAL</t>
  </si>
  <si>
    <t>NUEVO EQUIVALENTE DE ZONA DE RIESGO</t>
  </si>
  <si>
    <t>NUEVA ZONA DE RIESGO</t>
  </si>
  <si>
    <t>CALIFICACIÓN</t>
  </si>
  <si>
    <t>PUNTAJES DE DISMINUCIÓN</t>
  </si>
  <si>
    <t>CRITERIOS DE EVALUACIÓN DEL CONTROL DEL RIESGO</t>
  </si>
  <si>
    <t>¿Existen manuales, instructivos o procedimientos para el manejo del control? (15)</t>
  </si>
  <si>
    <t>¿Está(n) definido(s) el(los) responsable(s) de la ejecución del control y del seguimiento? (5)</t>
  </si>
  <si>
    <t>¿El control es automático? (15)</t>
  </si>
  <si>
    <t>¿El control es manual? (10)</t>
  </si>
  <si>
    <t>¿La frecuencia de la ejecución del control y seguimiento es adecuada? (15)</t>
  </si>
  <si>
    <t>¿Se cuenta con evidencias de la ejecución y seguimiento del control? (10)</t>
  </si>
  <si>
    <t>¿En el tiempo que lleva la herramienta ha demostrado ser efectiva? (30)</t>
  </si>
  <si>
    <t>0 A 50</t>
  </si>
  <si>
    <t>51 A 75</t>
  </si>
  <si>
    <t>76 A 100</t>
  </si>
  <si>
    <t>CAMBIO DE PROBABILIDADES</t>
  </si>
  <si>
    <t>PUNTAJE A DISMINUIR</t>
  </si>
  <si>
    <t>VALOR</t>
  </si>
  <si>
    <t>PUNTAJE NUEVO</t>
  </si>
  <si>
    <t>IMPACTO</t>
  </si>
  <si>
    <t>FRECUENCIA</t>
  </si>
  <si>
    <t>Rara Vez</t>
  </si>
  <si>
    <r>
      <rPr>
        <b/>
        <sz val="11"/>
        <color theme="1"/>
        <rFont val="Century Gothic"/>
        <family val="2"/>
        <scheme val="minor"/>
      </rPr>
      <t xml:space="preserve">Excepcional </t>
    </r>
    <r>
      <rPr>
        <sz val="11"/>
        <color theme="1"/>
        <rFont val="Century Gothic"/>
        <family val="2"/>
        <scheme val="minor"/>
      </rPr>
      <t xml:space="preserve">
Ocurre en excepciones</t>
    </r>
  </si>
  <si>
    <t>No se ha presentado en los últimos 5 años.</t>
  </si>
  <si>
    <t>Improbable</t>
  </si>
  <si>
    <r>
      <rPr>
        <b/>
        <sz val="11"/>
        <color theme="1"/>
        <rFont val="Century Gothic"/>
        <family val="2"/>
        <scheme val="minor"/>
      </rPr>
      <t>Improbable</t>
    </r>
    <r>
      <rPr>
        <sz val="11"/>
        <color theme="1"/>
        <rFont val="Century Gothic"/>
        <family val="2"/>
        <scheme val="minor"/>
      </rPr>
      <t xml:space="preserve">
Puede ocurrir</t>
    </r>
  </si>
  <si>
    <t xml:space="preserve">Se presentó una vez en los últimos 5 años. </t>
  </si>
  <si>
    <t>Posible</t>
  </si>
  <si>
    <r>
      <rPr>
        <b/>
        <sz val="11"/>
        <color theme="1"/>
        <rFont val="Century Gothic"/>
        <family val="2"/>
        <scheme val="minor"/>
      </rPr>
      <t>Posible</t>
    </r>
    <r>
      <rPr>
        <sz val="11"/>
        <color theme="1"/>
        <rFont val="Century Gothic"/>
        <family val="2"/>
        <scheme val="minor"/>
      </rPr>
      <t xml:space="preserve">
Es posible que suceda</t>
    </r>
  </si>
  <si>
    <t>Se presentó una vez en los últimos 2 años.</t>
  </si>
  <si>
    <t>Probable</t>
  </si>
  <si>
    <r>
      <rPr>
        <b/>
        <sz val="11"/>
        <color theme="1"/>
        <rFont val="Century Gothic"/>
        <family val="2"/>
        <scheme val="minor"/>
      </rPr>
      <t>Es probable</t>
    </r>
    <r>
      <rPr>
        <sz val="11"/>
        <color theme="1"/>
        <rFont val="Century Gothic"/>
        <family val="2"/>
        <scheme val="minor"/>
      </rPr>
      <t xml:space="preserve">
Ocurre en la mayoría de los casos</t>
    </r>
  </si>
  <si>
    <t xml:space="preserve">Se presentó una vez en el último año. </t>
  </si>
  <si>
    <t>Casi Seguro</t>
  </si>
  <si>
    <r>
      <rPr>
        <b/>
        <sz val="11"/>
        <color theme="1"/>
        <rFont val="Century Gothic"/>
        <family val="2"/>
        <scheme val="minor"/>
      </rPr>
      <t>Es muy seguro</t>
    </r>
    <r>
      <rPr>
        <sz val="11"/>
        <color theme="1"/>
        <rFont val="Century Gothic"/>
        <family val="2"/>
        <scheme val="minor"/>
      </rPr>
      <t xml:space="preserve">
El evento ocurre en la mayoria de las circunstancias. Es muy seguro que se presente.</t>
    </r>
  </si>
  <si>
    <t xml:space="preserve">Se ha presentado más de una vez al año. </t>
  </si>
  <si>
    <t>Procedimientos adelantados fuera de la normatividad aplicable</t>
  </si>
  <si>
    <t>Casi seguro</t>
  </si>
  <si>
    <t>Rara vez</t>
  </si>
  <si>
    <t>Evaluar objetiva e independientemente, la eficacia eficiencia y efectividad de los diferentes sistemas organizacionales de la compañia, para fortalecer el autocontrol, la autorregulación y la autogestión.</t>
  </si>
  <si>
    <t>Desarrollar y coordinar el planeamiento corporativo de la Compañía, cumpliendo con la normatividad legal y lineamientos internos.</t>
  </si>
  <si>
    <t>Responsable del control</t>
  </si>
  <si>
    <t>Propósito del control</t>
  </si>
  <si>
    <t>Frecuencia de control</t>
  </si>
  <si>
    <t>Actividad de control</t>
  </si>
  <si>
    <t>Nombre del control</t>
  </si>
  <si>
    <t>Macroproceso</t>
  </si>
  <si>
    <t>APOYO</t>
  </si>
  <si>
    <t>Verificación gestión de supervisores</t>
  </si>
  <si>
    <t>Tener controles previos que faciliten y fortalezcan la gestión de supervisión y eviten mayores cobros por parte de proveedores, no justificados o autorizados.</t>
  </si>
  <si>
    <t xml:space="preserve">Actas de reunión comité Administrativo
</t>
  </si>
  <si>
    <t>mensual</t>
  </si>
  <si>
    <t>Verificación gestión de supervision</t>
  </si>
  <si>
    <t>Revisión periodica de seguimiento a supervisores.</t>
  </si>
  <si>
    <t>Tener controles previos que faciliten el control sobre las actividades de los supervisores o delegados para contratar.</t>
  </si>
  <si>
    <t xml:space="preserve">Informes periodicos de  supervisores.
</t>
  </si>
  <si>
    <t>Actualización procedimiento de compras y manual de adquisiciones.</t>
  </si>
  <si>
    <t>Actualización procedimientos</t>
  </si>
  <si>
    <t>Dar clariadad a los procesos y procedimientos internos, para evitar la materialización del riesgo.</t>
  </si>
  <si>
    <t>anual</t>
  </si>
  <si>
    <t># comités realizados/# comités programados en la vigencia (minimo 4)</t>
  </si>
  <si>
    <t xml:space="preserve">Trimestal
</t>
  </si>
  <si>
    <t>Semestral</t>
  </si>
  <si>
    <t>Socialización a encargados de procesos administravos en temas de procedimientos y normatividad aplicable.</t>
  </si>
  <si>
    <t>Cronograma de socialización de procedimientos administrativos</t>
  </si>
  <si>
    <t>Cerrar la brecha de posibles desconocimientos de procesos administrativos y normatividad vigente.</t>
  </si>
  <si>
    <t xml:space="preserve">Listado de asistencia Cronograma de Socialización
</t>
  </si>
  <si>
    <t>Programación de adqquisiciones</t>
  </si>
  <si>
    <t>Realizar el pronóstico de la demanda o programas de adquisiciones que eviten impactos negativos por deficiencia de materiales y servicios</t>
  </si>
  <si>
    <t>Revisión información financiera</t>
  </si>
  <si>
    <t xml:space="preserve">Comité Financiero </t>
  </si>
  <si>
    <t>Efectuar la verificación financiera de la compañía para contrastarla con los informes del área de operaciones</t>
  </si>
  <si>
    <t xml:space="preserve">Acta comité financiero
</t>
  </si>
  <si>
    <t># comités realizados/# comités programados en la vigencia</t>
  </si>
  <si>
    <t>Revisión flujo de caja</t>
  </si>
  <si>
    <t>comité de caja</t>
  </si>
  <si>
    <t>verificar periodicamente el comportamiento de la caja de la compañía y evitar salida de pagos no programados</t>
  </si>
  <si>
    <t xml:space="preserve">acta comité de caja
</t>
  </si>
  <si>
    <t>código de ética</t>
  </si>
  <si>
    <t>Evitar el manejo inadecuado de los datos propios y de terceros</t>
  </si>
  <si>
    <t>Actualizar y socializar los procedimientos de control disciplinario que eviten tomar medidas contrarias a la normatividad vigente</t>
  </si>
  <si>
    <t>Actualización resolución conformación comité de ética</t>
  </si>
  <si>
    <t>actualización código de ética de la compañía</t>
  </si>
  <si>
    <t>socialización del código de ética a empleados y grupos de interés</t>
  </si>
  <si>
    <t>resolución actualizada al 100%</t>
  </si>
  <si>
    <t>% de socialización del código</t>
  </si>
  <si>
    <t>Seguimiento a proyectos</t>
  </si>
  <si>
    <t>Evitar la manipulación de la información de seguimiento a proyectos de inversión para ocultar desviaciones o favorecer a terceros.</t>
  </si>
  <si>
    <t>Informe de seguimiento SPI</t>
  </si>
  <si>
    <t># de Informes  en sistema SPI efectuados/# de informes prrogramados</t>
  </si>
  <si>
    <t>Perdida de objetividad, independencia y transparencia de la función de seguimiento, para beneficio propio o de terceros.</t>
  </si>
  <si>
    <t>Manipular desde el punto de vista técnico, negociaciones con clientes,proveedores o Aliados, para beneficio propio o de terceros.</t>
  </si>
  <si>
    <t>Gestión de negocios</t>
  </si>
  <si>
    <t>Hacer seguimiento a la gestión de la unidades de negocio desde el punto de vista operativo, para evitar la manipulación desde el punto de vista técnico,  de negociaciones con clientes,proveedores o Aliados, para beneficio propio o de terceros.</t>
  </si>
  <si>
    <t>Gestión Jurídica</t>
  </si>
  <si>
    <t>Comité Jurídico</t>
  </si>
  <si>
    <t>Hacer seguimiento a la gestión jurídica, para evitar la manipulación o alteración de la informacion por parte de las áreas técnicas para ejercer la defensa judicial en contra de la compañía, en beneficio de terceros o particulares.</t>
  </si>
  <si>
    <t>acta comité jurídico</t>
  </si>
  <si>
    <t xml:space="preserve">trimestral
</t>
  </si>
  <si>
    <t>Brindar el apoyo administrativo (contratación, compras,  mantenimiento de la infraestructura  y control de almacenes e inventarios), con fin de soportar el funcionamiento adecuado de la compañia.</t>
  </si>
  <si>
    <t xml:space="preserve">Plan anual de Auditoría  - Cronograma de Control Interno ( informe a presentar, fecha, destinatario, y periodicidad)
</t>
  </si>
  <si>
    <t xml:space="preserve"> Socializar los informes de ley presentados por la oficina de Control Interno.
</t>
  </si>
  <si>
    <t xml:space="preserve"> Publicación en pagina WEB de la SHT de los informes de Ley.</t>
  </si>
  <si>
    <t>Verificación del proceso de  evaluación y seguimiento</t>
  </si>
  <si>
    <t>Evitar la perdida de objetividad, independencia y transparencia de la función de la OCI, para favorecer a un tercero.</t>
  </si>
  <si>
    <t>plan de auditoría</t>
  </si>
  <si>
    <t>reporte socialización informes de ley</t>
  </si>
  <si>
    <t xml:space="preserve">informes publicados
</t>
  </si>
  <si>
    <t>Plan elaborado al 100%</t>
  </si>
  <si>
    <t># de informes socializados/ #informes elaborados</t>
  </si>
  <si>
    <t># de informes publicados/ #informes elaborados</t>
  </si>
  <si>
    <t>Divulgación de información confidencial y/o uso indebido en el manejo de los expedientes (hojas de vida, archivos, documentos entrantes y salientes)</t>
  </si>
  <si>
    <t>Control expedientes</t>
  </si>
  <si>
    <t>Evitar la falsedad en documento privado o salida de documentación confidencial</t>
  </si>
  <si>
    <t xml:space="preserve"> registro en bitácora</t>
  </si>
  <si>
    <t xml:space="preserve">Seguimiento a bitácora de expedientes </t>
  </si>
  <si>
    <t># documentos registrados en bitácora / # documentos salientes elaborados</t>
  </si>
  <si>
    <t>Perdida, robo, daño y/o modificación sin autorización de la integridad de la información de la compañía en  beneficio de un tercero.</t>
  </si>
  <si>
    <t>Actualización y socialización del Plan de Seguridad de la Información</t>
  </si>
  <si>
    <t>Plan de seguridad de la información</t>
  </si>
  <si>
    <t>Plan actualizado y reporte de asistencia de la socialización</t>
  </si>
  <si>
    <t>plan actualizado y socializado al 100%</t>
  </si>
  <si>
    <t>ESTRATÉGICO</t>
  </si>
  <si>
    <t>MISIONAL</t>
  </si>
  <si>
    <t>GERENCIA GENERAL</t>
  </si>
  <si>
    <t>MATRIZ DE GESTIÓN DE RIESGOS ANTICORRUPCIÓN</t>
  </si>
  <si>
    <t>Calificacion</t>
  </si>
  <si>
    <t>Catastrofico</t>
  </si>
  <si>
    <t>Valor</t>
  </si>
  <si>
    <t>SOCIEDAD TEQUENDAMA S.A.</t>
  </si>
  <si>
    <t>OFICINA DE PLANEACIÓN</t>
  </si>
  <si>
    <t>VERSIÓN 4</t>
  </si>
  <si>
    <t>ENERO DE 2022</t>
  </si>
  <si>
    <t>Secretaria General</t>
  </si>
  <si>
    <t>Desarrollo Humano y Control Disciplinario Interno </t>
  </si>
  <si>
    <t>Oficina de Control Interno</t>
  </si>
  <si>
    <t>Oficina de Planeación</t>
  </si>
  <si>
    <t>Oficina Jurídica</t>
  </si>
  <si>
    <t>Comites de seguimiento, evaluación y control</t>
  </si>
  <si>
    <t>Gerencias de Negocios ST</t>
  </si>
  <si>
    <t xml:space="preserve">actas comites </t>
  </si>
  <si>
    <t>CARLOS HERNÁN DÍAZ GÓMEZ</t>
  </si>
  <si>
    <t xml:space="preserve">Jefe de Planeación </t>
  </si>
  <si>
    <t>Sociedad Tequendama S.A</t>
  </si>
  <si>
    <t>GESTIÓN JURIDICA - CONTROL DISCIPLINARIO INTERNO</t>
  </si>
  <si>
    <t>NEGOCIOS TURISTICOS, LOGISTICOS E INMOVILIARIOS</t>
  </si>
  <si>
    <t>GESTIÓN ADMINISTRATIVA Y FINANCIERA</t>
  </si>
  <si>
    <t>ALIANZAS Y ADQUISICIONES</t>
  </si>
  <si>
    <t>GESTIÓN DE 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</si>
</sst>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entury Gothic"/>
      <family val="2"/>
      <scheme val="minor"/>
    </font>
    <font>
      <sz val="10"/>
      <name val="Arial"/>
      <family val="2"/>
    </font>
    <font>
      <sz val="11"/>
      <name val="Verdana"/>
      <family val="2"/>
    </font>
    <font>
      <b/>
      <sz val="11"/>
      <color theme="1"/>
      <name val="Century Gothic"/>
      <family val="2"/>
      <scheme val="minor"/>
    </font>
    <font>
      <b/>
      <sz val="11"/>
      <color theme="0"/>
      <name val="Century Gothic"/>
      <family val="2"/>
      <scheme val="minor"/>
    </font>
    <font>
      <b/>
      <sz val="16"/>
      <color theme="1"/>
      <name val="Century Gothic"/>
      <family val="2"/>
      <scheme val="minor"/>
    </font>
    <font>
      <sz val="12"/>
      <color theme="1"/>
      <name val="Century Gothic"/>
      <family val="2"/>
      <scheme val="minor"/>
    </font>
    <font>
      <b/>
      <sz val="12"/>
      <color theme="1"/>
      <name val="Century Gothic"/>
      <family val="2"/>
      <scheme val="minor"/>
    </font>
    <font>
      <b/>
      <sz val="12"/>
      <color rgb="FF000000"/>
      <name val="Century Gothic"/>
      <family val="2"/>
      <scheme val="minor"/>
    </font>
    <font>
      <sz val="12"/>
      <name val="Century Gothic"/>
      <family val="2"/>
      <scheme val="minor"/>
    </font>
    <font>
      <b/>
      <sz val="12"/>
      <color theme="0"/>
      <name val="Century Gothic"/>
      <family val="2"/>
      <scheme val="minor"/>
    </font>
    <font>
      <b/>
      <sz val="14"/>
      <color theme="0"/>
      <name val="Century Gothic"/>
      <family val="2"/>
      <scheme val="minor"/>
    </font>
    <font>
      <sz val="12"/>
      <color rgb="FFC00000"/>
      <name val="Century Gothic"/>
      <family val="2"/>
      <scheme val="minor"/>
    </font>
    <font>
      <sz val="11"/>
      <color theme="0"/>
      <name val="Century Gothic"/>
      <family val="2"/>
      <scheme val="minor"/>
    </font>
    <font>
      <b/>
      <sz val="20"/>
      <color theme="0"/>
      <name val="Century Gothic"/>
      <family val="2"/>
      <scheme val="minor"/>
    </font>
    <font>
      <sz val="8"/>
      <color theme="0"/>
      <name val="Century Gothic"/>
      <family val="2"/>
      <scheme val="minor"/>
    </font>
    <font>
      <sz val="11"/>
      <name val="Century Gothic"/>
      <family val="2"/>
      <scheme val="minor"/>
    </font>
    <font>
      <b/>
      <sz val="16"/>
      <color theme="0"/>
      <name val="Century Gothic"/>
      <family val="2"/>
      <scheme val="minor"/>
    </font>
    <font>
      <b/>
      <sz val="12"/>
      <name val="Century Gothic"/>
      <family val="2"/>
      <scheme val="minor"/>
    </font>
  </fonts>
  <fills count="19">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3"/>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3"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ck">
        <color theme="0"/>
      </top>
      <bottom/>
      <diagonal/>
    </border>
    <border>
      <left/>
      <right/>
      <top/>
      <bottom style="thin">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164">
    <xf numFmtId="0" fontId="0" fillId="0" borderId="0" xfId="0"/>
    <xf numFmtId="0" fontId="0" fillId="3" borderId="0" xfId="0" applyFill="1"/>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6" borderId="1"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vertical="center" wrapText="1"/>
    </xf>
    <xf numFmtId="0" fontId="3" fillId="0" borderId="0" xfId="0" applyFont="1" applyAlignment="1">
      <alignment wrapText="1"/>
    </xf>
    <xf numFmtId="0" fontId="0" fillId="0" borderId="0" xfId="0" applyAlignment="1">
      <alignment horizontal="center" wrapText="1"/>
    </xf>
    <xf numFmtId="0" fontId="4"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7" borderId="0" xfId="0" applyFont="1" applyFill="1"/>
    <xf numFmtId="0" fontId="6" fillId="7" borderId="0" xfId="0" applyFont="1" applyFill="1" applyAlignment="1">
      <alignment horizontal="center" wrapText="1"/>
    </xf>
    <xf numFmtId="0" fontId="6" fillId="7" borderId="0" xfId="0" applyFont="1" applyFill="1" applyAlignment="1">
      <alignment horizontal="left" vertical="center" wrapText="1"/>
    </xf>
    <xf numFmtId="0" fontId="6" fillId="7" borderId="0" xfId="0" applyFont="1" applyFill="1" applyAlignment="1">
      <alignment horizontal="left" vertical="top"/>
    </xf>
    <xf numFmtId="0" fontId="6" fillId="7" borderId="0" xfId="0" applyFont="1" applyFill="1" applyAlignment="1">
      <alignment horizontal="center" vertical="center"/>
    </xf>
    <xf numFmtId="0" fontId="6" fillId="7" borderId="0" xfId="0" applyFont="1" applyFill="1" applyAlignment="1">
      <alignment horizontal="left" vertical="center"/>
    </xf>
    <xf numFmtId="14" fontId="6" fillId="7" borderId="0" xfId="0" applyNumberFormat="1" applyFont="1" applyFill="1" applyAlignment="1">
      <alignment horizontal="left" vertical="top"/>
    </xf>
    <xf numFmtId="0" fontId="6" fillId="7" borderId="1" xfId="0" applyFont="1" applyFill="1" applyBorder="1"/>
    <xf numFmtId="0" fontId="9" fillId="7" borderId="1" xfId="1"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6" fillId="7" borderId="1" xfId="0" applyFont="1" applyFill="1" applyBorder="1" applyAlignment="1">
      <alignment horizontal="center" vertical="top" wrapText="1"/>
    </xf>
    <xf numFmtId="14" fontId="8" fillId="10" borderId="1" xfId="0" applyNumberFormat="1" applyFont="1" applyFill="1" applyBorder="1" applyAlignment="1">
      <alignment horizontal="center" vertical="center" wrapText="1"/>
    </xf>
    <xf numFmtId="0" fontId="8" fillId="10" borderId="1" xfId="0" applyFont="1" applyFill="1" applyBorder="1" applyAlignment="1">
      <alignment horizontal="center" vertical="center" wrapText="1"/>
    </xf>
    <xf numFmtId="0" fontId="12" fillId="7" borderId="1" xfId="1" applyFont="1" applyFill="1" applyBorder="1" applyAlignment="1">
      <alignment horizontal="center" vertical="center" wrapText="1"/>
    </xf>
    <xf numFmtId="9" fontId="6" fillId="7" borderId="1" xfId="1" applyNumberFormat="1" applyFont="1" applyFill="1" applyBorder="1" applyAlignment="1">
      <alignment horizontal="center" vertical="center" wrapText="1"/>
    </xf>
    <xf numFmtId="9" fontId="9" fillId="7" borderId="1" xfId="1" applyNumberFormat="1" applyFont="1" applyFill="1" applyBorder="1" applyAlignment="1">
      <alignment horizontal="center" vertical="center" wrapText="1"/>
    </xf>
    <xf numFmtId="14" fontId="9" fillId="7" borderId="1" xfId="2" applyNumberFormat="1" applyFont="1" applyFill="1" applyBorder="1" applyAlignment="1" applyProtection="1">
      <alignment horizontal="center" vertical="top" wrapText="1"/>
      <protection hidden="1"/>
    </xf>
    <xf numFmtId="0" fontId="0" fillId="12" borderId="0" xfId="0" applyFill="1"/>
    <xf numFmtId="0" fontId="0" fillId="11" borderId="3" xfId="0" applyFill="1" applyBorder="1" applyAlignment="1">
      <alignment horizontal="center" vertical="center"/>
    </xf>
    <xf numFmtId="0" fontId="0" fillId="7" borderId="3" xfId="0" applyFill="1" applyBorder="1" applyAlignment="1">
      <alignment horizontal="left" vertical="center" wrapText="1" indent="1"/>
    </xf>
    <xf numFmtId="0" fontId="0" fillId="7" borderId="3" xfId="0" applyFill="1" applyBorder="1" applyAlignment="1">
      <alignment horizontal="center" vertical="center"/>
    </xf>
    <xf numFmtId="0" fontId="0" fillId="7" borderId="3" xfId="0" applyFill="1" applyBorder="1" applyAlignment="1">
      <alignment horizontal="left" vertical="center" indent="1"/>
    </xf>
    <xf numFmtId="0" fontId="0" fillId="12" borderId="0" xfId="0" applyFill="1" applyAlignment="1">
      <alignment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13" fillId="5" borderId="3" xfId="0" applyFont="1" applyFill="1" applyBorder="1" applyAlignment="1">
      <alignment horizontal="center"/>
    </xf>
    <xf numFmtId="0" fontId="0" fillId="14" borderId="3" xfId="0" applyFill="1" applyBorder="1" applyAlignment="1">
      <alignment horizontal="center" vertical="center"/>
    </xf>
    <xf numFmtId="0" fontId="0" fillId="0" borderId="0" xfId="0" applyAlignment="1">
      <alignment horizontal="center" vertical="center"/>
    </xf>
    <xf numFmtId="0" fontId="0" fillId="12" borderId="0" xfId="0" applyFill="1" applyAlignment="1">
      <alignment horizontal="center" vertical="center"/>
    </xf>
    <xf numFmtId="0" fontId="13" fillId="15"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13" fillId="5" borderId="3" xfId="0" applyFont="1" applyFill="1" applyBorder="1" applyAlignment="1">
      <alignment horizontal="left" indent="1"/>
    </xf>
    <xf numFmtId="0" fontId="13"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0" fillId="3" borderId="0" xfId="0" applyFill="1" applyAlignment="1">
      <alignment horizontal="center" vertical="center"/>
    </xf>
    <xf numFmtId="0" fontId="10" fillId="9" borderId="2" xfId="0" applyFont="1" applyFill="1" applyBorder="1" applyAlignment="1">
      <alignment horizontal="center" vertical="center" wrapText="1"/>
    </xf>
    <xf numFmtId="0" fontId="18" fillId="17" borderId="1" xfId="2" applyFont="1" applyFill="1" applyBorder="1" applyAlignment="1" applyProtection="1">
      <alignment horizontal="center" vertical="center" wrapText="1"/>
      <protection hidden="1"/>
    </xf>
    <xf numFmtId="0" fontId="18" fillId="17" borderId="1" xfId="0" applyFont="1" applyFill="1" applyBorder="1" applyAlignment="1">
      <alignment horizontal="center" vertical="center"/>
    </xf>
    <xf numFmtId="0" fontId="6" fillId="0" borderId="1" xfId="0" applyFont="1" applyBorder="1" applyAlignment="1">
      <alignment horizontal="center" vertical="top" wrapText="1"/>
    </xf>
    <xf numFmtId="0" fontId="6" fillId="7" borderId="1" xfId="0" applyFont="1" applyFill="1" applyBorder="1" applyAlignment="1">
      <alignment horizontal="center" vertical="center" wrapText="1"/>
    </xf>
    <xf numFmtId="9" fontId="6" fillId="7" borderId="1" xfId="0" applyNumberFormat="1" applyFont="1" applyFill="1" applyBorder="1" applyAlignment="1">
      <alignment horizontal="center" vertical="center" wrapText="1"/>
    </xf>
    <xf numFmtId="14" fontId="9" fillId="7" borderId="1" xfId="2" applyNumberFormat="1" applyFont="1" applyFill="1" applyBorder="1" applyAlignment="1" applyProtection="1">
      <alignment horizontal="center" vertical="center" wrapText="1"/>
      <protection hidden="1"/>
    </xf>
    <xf numFmtId="0" fontId="6" fillId="7" borderId="11" xfId="0" applyFont="1" applyFill="1" applyBorder="1" applyAlignment="1">
      <alignment vertical="center" wrapText="1"/>
    </xf>
    <xf numFmtId="0" fontId="9" fillId="7" borderId="11" xfId="0" applyFont="1" applyFill="1" applyBorder="1" applyAlignment="1">
      <alignment vertical="center" wrapText="1"/>
    </xf>
    <xf numFmtId="0" fontId="9" fillId="7" borderId="13" xfId="0" applyFont="1" applyFill="1" applyBorder="1" applyAlignment="1">
      <alignment vertical="center" wrapText="1"/>
    </xf>
    <xf numFmtId="0" fontId="9" fillId="7" borderId="12" xfId="0" applyFont="1" applyFill="1" applyBorder="1" applyAlignment="1">
      <alignment vertical="center" wrapText="1"/>
    </xf>
    <xf numFmtId="0" fontId="13" fillId="18" borderId="3" xfId="0" applyFont="1" applyFill="1" applyBorder="1" applyAlignment="1">
      <alignment horizontal="center" wrapText="1"/>
    </xf>
    <xf numFmtId="0" fontId="13" fillId="18" borderId="3" xfId="0" applyFont="1" applyFill="1" applyBorder="1" applyAlignment="1">
      <alignment horizontal="left" wrapText="1"/>
    </xf>
    <xf numFmtId="0" fontId="0" fillId="7" borderId="3" xfId="0" applyFill="1" applyBorder="1" applyAlignment="1">
      <alignment horizontal="left" vertical="center" wrapText="1"/>
    </xf>
    <xf numFmtId="0" fontId="12" fillId="7" borderId="1" xfId="0" applyFont="1" applyFill="1" applyBorder="1" applyAlignment="1">
      <alignment horizontal="center" vertical="center" wrapText="1"/>
    </xf>
    <xf numFmtId="14" fontId="13" fillId="18" borderId="3" xfId="0" applyNumberFormat="1" applyFont="1" applyFill="1" applyBorder="1" applyAlignment="1">
      <alignment horizontal="center" vertical="center"/>
    </xf>
    <xf numFmtId="9" fontId="9" fillId="7" borderId="11" xfId="1" applyNumberFormat="1" applyFont="1" applyFill="1" applyBorder="1" applyAlignment="1">
      <alignment horizontal="center" vertical="center" wrapText="1"/>
    </xf>
    <xf numFmtId="0" fontId="9" fillId="7" borderId="13" xfId="1" applyFont="1" applyFill="1" applyBorder="1" applyAlignment="1">
      <alignment horizontal="center" vertical="center" wrapText="1"/>
    </xf>
    <xf numFmtId="0" fontId="9" fillId="7" borderId="12" xfId="1" applyFont="1" applyFill="1" applyBorder="1" applyAlignment="1">
      <alignment horizontal="center" vertical="center" wrapText="1"/>
    </xf>
    <xf numFmtId="14" fontId="9" fillId="7" borderId="11" xfId="2" applyNumberFormat="1" applyFont="1" applyFill="1" applyBorder="1" applyAlignment="1" applyProtection="1">
      <alignment horizontal="center" vertical="center" wrapText="1"/>
      <protection hidden="1"/>
    </xf>
    <xf numFmtId="14" fontId="9" fillId="7" borderId="13" xfId="2" applyNumberFormat="1" applyFont="1" applyFill="1" applyBorder="1" applyAlignment="1" applyProtection="1">
      <alignment horizontal="center" vertical="center" wrapText="1"/>
      <protection hidden="1"/>
    </xf>
    <xf numFmtId="14" fontId="9" fillId="7" borderId="12" xfId="2" applyNumberFormat="1" applyFont="1" applyFill="1" applyBorder="1" applyAlignment="1" applyProtection="1">
      <alignment horizontal="center" vertical="center" wrapText="1"/>
      <protection hidden="1"/>
    </xf>
    <xf numFmtId="0" fontId="9" fillId="7" borderId="11" xfId="1"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xf>
    <xf numFmtId="9" fontId="6" fillId="7" borderId="11" xfId="0" applyNumberFormat="1"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3" xfId="0" applyFont="1" applyFill="1" applyBorder="1" applyAlignment="1">
      <alignment horizontal="center" vertical="center" wrapText="1"/>
    </xf>
    <xf numFmtId="9" fontId="9" fillId="7" borderId="13" xfId="1" applyNumberFormat="1" applyFont="1" applyFill="1" applyBorder="1" applyAlignment="1">
      <alignment horizontal="center" vertical="center" wrapText="1"/>
    </xf>
    <xf numFmtId="9" fontId="9" fillId="7" borderId="12" xfId="1"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2" xfId="0" applyFont="1" applyFill="1" applyBorder="1" applyAlignment="1">
      <alignment horizontal="center" vertical="center" wrapText="1"/>
    </xf>
    <xf numFmtId="14" fontId="9" fillId="7" borderId="11" xfId="2" applyNumberFormat="1" applyFont="1" applyFill="1" applyBorder="1" applyAlignment="1" applyProtection="1">
      <alignment horizontal="center" vertical="top" wrapText="1"/>
      <protection hidden="1"/>
    </xf>
    <xf numFmtId="14" fontId="9" fillId="7" borderId="13" xfId="2" applyNumberFormat="1" applyFont="1" applyFill="1" applyBorder="1" applyAlignment="1" applyProtection="1">
      <alignment horizontal="center" vertical="top" wrapText="1"/>
      <protection hidden="1"/>
    </xf>
    <xf numFmtId="14" fontId="9" fillId="7" borderId="12" xfId="2" applyNumberFormat="1" applyFont="1" applyFill="1" applyBorder="1" applyAlignment="1" applyProtection="1">
      <alignment horizontal="center" vertical="top" wrapText="1"/>
      <protection hidden="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6" fillId="0" borderId="11" xfId="0" applyFont="1" applyBorder="1" applyAlignment="1">
      <alignment horizontal="center" vertical="top" wrapText="1"/>
    </xf>
    <xf numFmtId="0" fontId="6" fillId="0" borderId="13" xfId="0" applyFont="1" applyBorder="1" applyAlignment="1">
      <alignment horizontal="center" vertical="top" wrapText="1"/>
    </xf>
    <xf numFmtId="0" fontId="6" fillId="0" borderId="12" xfId="0" applyFont="1" applyBorder="1" applyAlignment="1">
      <alignment horizontal="center" vertical="top" wrapText="1"/>
    </xf>
    <xf numFmtId="0" fontId="6" fillId="7" borderId="11" xfId="0" applyFont="1" applyFill="1" applyBorder="1" applyAlignment="1">
      <alignment horizontal="center" vertical="top" wrapText="1"/>
    </xf>
    <xf numFmtId="0" fontId="6" fillId="7" borderId="13" xfId="0" applyFont="1" applyFill="1" applyBorder="1" applyAlignment="1">
      <alignment horizontal="center" vertical="top" wrapText="1"/>
    </xf>
    <xf numFmtId="0" fontId="6" fillId="7" borderId="12" xfId="0" applyFont="1" applyFill="1" applyBorder="1" applyAlignment="1">
      <alignment horizontal="center" vertical="top" wrapText="1"/>
    </xf>
    <xf numFmtId="0" fontId="18" fillId="17" borderId="11" xfId="2" applyFont="1" applyFill="1" applyBorder="1" applyAlignment="1" applyProtection="1">
      <alignment horizontal="center" vertical="center" wrapText="1"/>
      <protection hidden="1"/>
    </xf>
    <xf numFmtId="0" fontId="18" fillId="17" borderId="13" xfId="2" applyFont="1" applyFill="1" applyBorder="1" applyAlignment="1" applyProtection="1">
      <alignment horizontal="center" vertical="center" wrapText="1"/>
      <protection hidden="1"/>
    </xf>
    <xf numFmtId="0" fontId="18" fillId="17" borderId="12" xfId="2" applyFont="1" applyFill="1" applyBorder="1" applyAlignment="1" applyProtection="1">
      <alignment horizontal="center" vertical="center" wrapText="1"/>
      <protection hidden="1"/>
    </xf>
    <xf numFmtId="0" fontId="18" fillId="17" borderId="11" xfId="0" applyFont="1" applyFill="1" applyBorder="1" applyAlignment="1">
      <alignment horizontal="center" vertical="center"/>
    </xf>
    <xf numFmtId="0" fontId="18" fillId="17" borderId="13" xfId="0" applyFont="1" applyFill="1" applyBorder="1" applyAlignment="1">
      <alignment horizontal="center" vertical="center"/>
    </xf>
    <xf numFmtId="0" fontId="18" fillId="17" borderId="12" xfId="0" applyFont="1" applyFill="1" applyBorder="1" applyAlignment="1">
      <alignment horizontal="center" vertical="center"/>
    </xf>
    <xf numFmtId="0" fontId="12" fillId="7" borderId="11"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7" borderId="1" xfId="0" applyFont="1" applyFill="1" applyBorder="1" applyAlignment="1">
      <alignment horizontal="center" vertical="top" wrapText="1"/>
    </xf>
    <xf numFmtId="0" fontId="7" fillId="0" borderId="1" xfId="0" applyFont="1" applyBorder="1" applyAlignment="1">
      <alignment horizontal="center" vertical="center"/>
    </xf>
    <xf numFmtId="0" fontId="6" fillId="0" borderId="1" xfId="0" applyFont="1" applyBorder="1" applyAlignment="1">
      <alignment horizontal="center" vertical="top" wrapText="1"/>
    </xf>
    <xf numFmtId="0" fontId="8" fillId="1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2" fillId="7" borderId="11"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7" borderId="12" xfId="1" applyFont="1" applyFill="1" applyBorder="1" applyAlignment="1">
      <alignment horizontal="center" vertical="center" wrapText="1"/>
    </xf>
    <xf numFmtId="0" fontId="13" fillId="18" borderId="3" xfId="0" applyFont="1" applyFill="1" applyBorder="1" applyAlignment="1">
      <alignment horizontal="center" vertical="center"/>
    </xf>
    <xf numFmtId="0" fontId="10" fillId="9" borderId="1" xfId="0" applyFont="1" applyFill="1" applyBorder="1" applyAlignment="1">
      <alignment horizontal="center" vertical="center"/>
    </xf>
    <xf numFmtId="0" fontId="0" fillId="18" borderId="16" xfId="0" applyFill="1" applyBorder="1" applyAlignment="1">
      <alignment horizontal="center" vertical="center"/>
    </xf>
    <xf numFmtId="0" fontId="0" fillId="18" borderId="0" xfId="0" applyFill="1" applyAlignment="1">
      <alignment horizontal="center" vertical="center"/>
    </xf>
    <xf numFmtId="0" fontId="0" fillId="18" borderId="17" xfId="0" applyFill="1" applyBorder="1" applyAlignment="1">
      <alignment horizontal="center" vertical="center"/>
    </xf>
    <xf numFmtId="0" fontId="13" fillId="6" borderId="8" xfId="0" applyFont="1" applyFill="1" applyBorder="1" applyAlignment="1">
      <alignment horizontal="center" wrapText="1"/>
    </xf>
    <xf numFmtId="0" fontId="13" fillId="6" borderId="10" xfId="0" applyFont="1" applyFill="1" applyBorder="1" applyAlignment="1">
      <alignment horizontal="center" wrapText="1"/>
    </xf>
    <xf numFmtId="0" fontId="13" fillId="6" borderId="9" xfId="0" applyFont="1" applyFill="1" applyBorder="1" applyAlignment="1">
      <alignment horizontal="center" wrapText="1"/>
    </xf>
    <xf numFmtId="0" fontId="14" fillId="8" borderId="3" xfId="0" applyFont="1" applyFill="1" applyBorder="1" applyAlignment="1">
      <alignment horizontal="center" vertical="center" wrapText="1"/>
    </xf>
    <xf numFmtId="0" fontId="13" fillId="15" borderId="3" xfId="0" applyFont="1" applyFill="1" applyBorder="1" applyAlignment="1">
      <alignment horizontal="center" wrapText="1"/>
    </xf>
    <xf numFmtId="0" fontId="0" fillId="11" borderId="3" xfId="0" applyFill="1" applyBorder="1" applyAlignment="1">
      <alignment horizontal="center"/>
    </xf>
    <xf numFmtId="0" fontId="0" fillId="7" borderId="3" xfId="0" applyFill="1" applyBorder="1" applyAlignment="1">
      <alignment horizontal="center" vertical="center" wrapText="1"/>
    </xf>
    <xf numFmtId="0" fontId="13" fillId="16" borderId="3" xfId="0" applyFont="1" applyFill="1" applyBorder="1" applyAlignment="1">
      <alignment horizontal="center" vertical="center" wrapText="1"/>
    </xf>
    <xf numFmtId="0" fontId="13" fillId="16" borderId="3" xfId="0" applyFont="1" applyFill="1" applyBorder="1" applyAlignment="1">
      <alignment horizontal="center" vertical="center"/>
    </xf>
    <xf numFmtId="0" fontId="17" fillId="15" borderId="3" xfId="0" applyFont="1" applyFill="1" applyBorder="1" applyAlignment="1">
      <alignment horizont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13" fillId="16" borderId="6"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3" fillId="16" borderId="6" xfId="0" applyFont="1" applyFill="1" applyBorder="1" applyAlignment="1">
      <alignment horizontal="center" vertical="center"/>
    </xf>
    <xf numFmtId="0" fontId="13" fillId="16" borderId="7" xfId="0" applyFont="1" applyFill="1" applyBorder="1" applyAlignment="1">
      <alignment horizontal="center" vertical="center"/>
    </xf>
    <xf numFmtId="0" fontId="0" fillId="7" borderId="6" xfId="0" applyFill="1" applyBorder="1" applyAlignment="1">
      <alignment horizontal="left" wrapText="1" indent="1"/>
    </xf>
    <xf numFmtId="0" fontId="0" fillId="7" borderId="7" xfId="0" applyFill="1" applyBorder="1" applyAlignment="1">
      <alignment horizontal="left" wrapText="1" inden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13" borderId="8" xfId="0" applyFill="1" applyBorder="1" applyAlignment="1">
      <alignment horizontal="center" vertical="center"/>
    </xf>
    <xf numFmtId="0" fontId="0" fillId="13" borderId="9" xfId="0" applyFill="1" applyBorder="1" applyAlignment="1">
      <alignment horizontal="center" vertical="center"/>
    </xf>
    <xf numFmtId="0" fontId="4" fillId="8" borderId="8"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13" fillId="8" borderId="3" xfId="0" applyFont="1" applyFill="1" applyBorder="1" applyAlignment="1">
      <alignment horizontal="center" wrapText="1"/>
    </xf>
    <xf numFmtId="0" fontId="5" fillId="3" borderId="0" xfId="0" applyFont="1" applyFill="1" applyAlignment="1">
      <alignment horizontal="center"/>
    </xf>
    <xf numFmtId="0" fontId="3" fillId="3" borderId="0" xfId="0" applyFont="1" applyFill="1" applyAlignment="1">
      <alignment horizontal="center"/>
    </xf>
    <xf numFmtId="0" fontId="3" fillId="0" borderId="0" xfId="0" applyFont="1" applyAlignment="1">
      <alignment horizontal="center" wrapText="1"/>
    </xf>
  </cellXfs>
  <cellStyles count="5">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s>
  <dxfs count="86">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auto="1"/>
      </font>
      <fill>
        <patternFill>
          <bgColor rgb="FFFFC000"/>
        </patternFill>
      </fill>
    </dxf>
    <dxf>
      <font>
        <color auto="1"/>
      </font>
      <fill>
        <patternFill>
          <bgColor rgb="FFFFFF00"/>
        </patternFill>
      </fill>
    </dxf>
    <dxf>
      <font>
        <color theme="1"/>
      </font>
      <fill>
        <patternFill>
          <bgColor theme="4" tint="0.59996337778862885"/>
        </patternFill>
      </fill>
    </dxf>
    <dxf>
      <font>
        <color auto="1"/>
      </font>
      <fill>
        <patternFill>
          <bgColor rgb="FFFF0000"/>
        </patternFill>
      </fill>
    </dxf>
    <dxf>
      <fill>
        <patternFill>
          <bgColor rgb="FFFF0000"/>
        </patternFill>
      </fill>
    </dxf>
    <dxf>
      <fill>
        <patternFill>
          <bgColor theme="0"/>
        </patternFill>
      </fill>
    </dxf>
    <dxf>
      <fill>
        <patternFill>
          <bgColor theme="9" tint="-0.24994659260841701"/>
        </patternFill>
      </fill>
    </dxf>
    <dxf>
      <font>
        <color theme="0"/>
      </font>
      <fill>
        <patternFill>
          <bgColor rgb="FFC00000"/>
        </patternFill>
      </fill>
    </dxf>
    <dxf>
      <fill>
        <patternFill>
          <bgColor rgb="FF00FF00"/>
        </patternFill>
      </fill>
    </dxf>
    <dxf>
      <fill>
        <patternFill>
          <bgColor rgb="FFFFFF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ont>
        <color auto="1"/>
      </font>
      <fill>
        <patternFill>
          <bgColor rgb="FFFFFF00"/>
        </patternFill>
      </fill>
    </dxf>
    <dxf>
      <font>
        <color auto="1"/>
      </font>
      <fill>
        <patternFill>
          <bgColor rgb="FFFFC000"/>
        </patternFill>
      </fill>
    </dxf>
    <dxf>
      <font>
        <color auto="1"/>
      </font>
      <fill>
        <patternFill>
          <bgColor rgb="FFFF0000"/>
        </patternFill>
      </fill>
    </dxf>
    <dxf>
      <font>
        <color theme="1"/>
      </font>
      <fill>
        <patternFill>
          <bgColor theme="4" tint="0.59996337778862885"/>
        </patternFill>
      </fill>
    </dxf>
    <dxf>
      <fill>
        <patternFill>
          <bgColor rgb="FFFF0000"/>
        </patternFill>
      </fill>
    </dxf>
    <dxf>
      <fill>
        <patternFill>
          <bgColor theme="0"/>
        </patternFill>
      </fill>
    </dxf>
    <dxf>
      <fill>
        <patternFill>
          <bgColor theme="9" tint="-0.24994659260841701"/>
        </patternFill>
      </fill>
    </dxf>
    <dxf>
      <font>
        <color theme="0"/>
      </font>
      <fill>
        <patternFill>
          <bgColor rgb="FFC00000"/>
        </patternFill>
      </fill>
    </dxf>
    <dxf>
      <fill>
        <patternFill>
          <bgColor rgb="FF00FF00"/>
        </patternFill>
      </fill>
    </dxf>
    <dxf>
      <fill>
        <patternFill>
          <bgColor rgb="FFFFFF00"/>
        </patternFill>
      </fill>
    </dxf>
    <dxf>
      <fill>
        <patternFill>
          <bgColor rgb="FFFF0000"/>
        </patternFill>
      </fill>
    </dxf>
    <dxf>
      <font>
        <color rgb="FF006100"/>
      </font>
      <fill>
        <patternFill>
          <bgColor rgb="FFC6EFCE"/>
        </patternFill>
      </fill>
    </dxf>
    <dxf>
      <font>
        <color theme="0"/>
      </font>
      <fill>
        <patternFill>
          <bgColor rgb="FFC00000"/>
        </patternFill>
      </fill>
    </dxf>
    <dxf>
      <font>
        <color rgb="FF9C0006"/>
      </font>
      <fill>
        <patternFill>
          <bgColor rgb="FFFFC7CE"/>
        </patternFill>
      </fill>
    </dxf>
    <dxf>
      <font>
        <color rgb="FF9C6500"/>
      </font>
      <fill>
        <patternFill>
          <bgColor rgb="FFFFEB9C"/>
        </patternFill>
      </fill>
    </dxf>
    <dxf>
      <fill>
        <patternFill>
          <bgColor theme="0"/>
        </patternFill>
      </fill>
    </dxf>
    <dxf>
      <fill>
        <patternFill>
          <bgColor theme="9" tint="-0.24994659260841701"/>
        </patternFill>
      </fill>
    </dxf>
    <dxf>
      <font>
        <color theme="0"/>
      </font>
      <fill>
        <patternFill>
          <bgColor rgb="FFC00000"/>
        </patternFill>
      </fill>
    </dxf>
    <dxf>
      <fill>
        <patternFill>
          <bgColor rgb="FF00FF00"/>
        </patternFill>
      </fill>
    </dxf>
    <dxf>
      <fill>
        <patternFill>
          <bgColor rgb="FFFFFF00"/>
        </patternFill>
      </fill>
    </dxf>
    <dxf>
      <fill>
        <patternFill>
          <bgColor rgb="FFFF000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FF00"/>
      <color rgb="FFFFFF99"/>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112057</xdr:colOff>
      <xdr:row>0</xdr:row>
      <xdr:rowOff>0</xdr:rowOff>
    </xdr:from>
    <xdr:to>
      <xdr:col>2</xdr:col>
      <xdr:colOff>1367116</xdr:colOff>
      <xdr:row>5</xdr:row>
      <xdr:rowOff>78441</xdr:rowOff>
    </xdr:to>
    <xdr:pic>
      <xdr:nvPicPr>
        <xdr:cNvPr id="3" name="Imagen 2" descr="Inicio - Sociedad Tequendama Sociedad Tequendam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410" y="0"/>
          <a:ext cx="1255059" cy="1255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ato/Downloads/Matr&#237;z%20de%20Riesgos%20Anticorrupci&#243;n%20V2%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ANTICORRUPCIÓN"/>
      <sheetName val="EVALUACIÓN DEL RIESGO"/>
      <sheetName val="EVALUACIÓN DEL CONTROL"/>
      <sheetName val="TABLA DE PROBABILIDADES"/>
    </sheetNames>
    <sheetDataSet>
      <sheetData sheetId="0">
        <row r="3">
          <cell r="AA3">
            <v>1</v>
          </cell>
          <cell r="AB3" t="str">
            <v>RARA VEZ</v>
          </cell>
          <cell r="AC3">
            <v>5</v>
          </cell>
          <cell r="AD3" t="str">
            <v>MODERADO</v>
          </cell>
        </row>
        <row r="4">
          <cell r="AA4">
            <v>2</v>
          </cell>
          <cell r="AB4" t="str">
            <v>IMPROBABLE</v>
          </cell>
          <cell r="AC4">
            <v>10</v>
          </cell>
          <cell r="AD4" t="str">
            <v>MAYOR</v>
          </cell>
        </row>
        <row r="5">
          <cell r="AA5">
            <v>3</v>
          </cell>
          <cell r="AB5" t="str">
            <v>POSIBLE</v>
          </cell>
          <cell r="AC5">
            <v>20</v>
          </cell>
          <cell r="AD5" t="str">
            <v>CATASTRÓFICO</v>
          </cell>
        </row>
        <row r="6">
          <cell r="AA6">
            <v>4</v>
          </cell>
          <cell r="AB6" t="str">
            <v>ES PROBABLE</v>
          </cell>
        </row>
        <row r="7">
          <cell r="AA7">
            <v>5</v>
          </cell>
          <cell r="AB7" t="str">
            <v>ES MUY SEGURO</v>
          </cell>
        </row>
        <row r="8">
          <cell r="C8" t="str">
            <v>Metas ajustadas a intereses particulares</v>
          </cell>
          <cell r="D8" t="str">
            <v>Ocultamiento de errores
Intereses Particulares
Peculado
Cohecho</v>
          </cell>
          <cell r="E8" t="str">
            <v>Imagen institucional afectada
Sanciones por parte de entes de control
Detrimento patrimonial</v>
          </cell>
          <cell r="F8">
            <v>1</v>
          </cell>
          <cell r="G8" t="str">
            <v>RARA VEZ</v>
          </cell>
        </row>
        <row r="9">
          <cell r="C9" t="str">
            <v>Emitir documentos de instrucción o documentos que no contenga información veridica respecto de la Sociedad.</v>
          </cell>
          <cell r="D9" t="str">
            <v>Ocultamiento de errores
Intereses Particulares
Peculado
Cohecho</v>
          </cell>
          <cell r="E9" t="str">
            <v>Imagen institucional afectada
Sanciones por parte de entes de control</v>
          </cell>
          <cell r="F9">
            <v>1</v>
          </cell>
          <cell r="G9" t="str">
            <v>RARA VEZ</v>
          </cell>
        </row>
        <row r="10">
          <cell r="C10" t="str">
            <v>Filtrar información confidencial en materia competitiva, en beneficio propio o de un tercero</v>
          </cell>
          <cell r="D10" t="str">
            <v>Intereses particulares
Conductas dolosas</v>
          </cell>
          <cell r="E10" t="str">
            <v>Imagen institucional afectada
Detrimento patrimonial</v>
          </cell>
          <cell r="F10">
            <v>4</v>
          </cell>
          <cell r="G10" t="str">
            <v>ES PROBABLE</v>
          </cell>
        </row>
        <row r="11">
          <cell r="C11" t="str">
            <v>Otorgar fraudulentamente privilegios a personas que no se encuentren acreditadas para el uso de herramientas y acceso a información confidencial o reservado</v>
          </cell>
          <cell r="D11" t="str">
            <v>Intereses particulares
Conductas dolosas</v>
          </cell>
          <cell r="E11" t="str">
            <v>Posibles suplantaciones
Investigaciones penales, fiscales o disciplinarias.
Imagen institucional afectada 
Detrimento patrimonial</v>
          </cell>
          <cell r="F11">
            <v>1</v>
          </cell>
          <cell r="G11" t="str">
            <v>RARA VEZ</v>
          </cell>
        </row>
        <row r="12">
          <cell r="C12" t="str">
            <v>Manipulación de los resultados del seguimiento y evaluación de planes, programas o proyectos</v>
          </cell>
          <cell r="D12" t="str">
            <v xml:space="preserve">Ocultamiento de errores
Gestion inadecuada de planes, programas y proyectos
</v>
          </cell>
          <cell r="E12" t="str">
            <v>Imagen institucional afectada
Sanciones
Incumplimiento</v>
          </cell>
          <cell r="F12">
            <v>1</v>
          </cell>
          <cell r="G12" t="str">
            <v>RARA VEZ</v>
          </cell>
        </row>
        <row r="13">
          <cell r="C13" t="str">
            <v>Beneficiar a un tercero otorgando privilegios de contratación y compras</v>
          </cell>
          <cell r="D13" t="str">
            <v>Intereses Particulares
Peculado
Cohecho</v>
          </cell>
          <cell r="E13" t="str">
            <v>Sanciones disciplinarias
Hallazgos por parte de Entes de Control</v>
          </cell>
          <cell r="F13">
            <v>1</v>
          </cell>
          <cell r="G13" t="str">
            <v>RARA VEZ</v>
          </cell>
        </row>
        <row r="14">
          <cell r="C14" t="str">
            <v>Recibir dádivas por parte de un tercero para generar la aprobación requisitos para contratación y compras</v>
          </cell>
          <cell r="D14" t="str">
            <v>Intereses particulares
Conductas dolosas
Cohecho</v>
          </cell>
          <cell r="E14" t="str">
            <v>Uso de documentos con propósitos de fraude ante la entidad que lo requiera
Favorecimiento en la contratación, evaluación o reevaluación de los proveedores</v>
          </cell>
          <cell r="F14">
            <v>1</v>
          </cell>
          <cell r="G14" t="str">
            <v>RARA VEZ</v>
          </cell>
        </row>
        <row r="15">
          <cell r="C15" t="str">
            <v>Uso inadecuado de los recursos de caja menor</v>
          </cell>
          <cell r="D15" t="str">
            <v>Intereses particulares
Conductas dolosas</v>
          </cell>
          <cell r="E15" t="str">
            <v>Perdida de recursos de la Entidad
Detrimento patrimonial</v>
          </cell>
          <cell r="F15">
            <v>4</v>
          </cell>
          <cell r="G15" t="str">
            <v>ES PROBABLE</v>
          </cell>
        </row>
        <row r="16">
          <cell r="C16" t="str">
            <v>No ingresar los recursos por la venta de servicios</v>
          </cell>
          <cell r="D16" t="str">
            <v>Cohecho
Intereses particulares</v>
          </cell>
          <cell r="E16" t="str">
            <v>Perdida de recursos de la Entidad
Detrimento patrimonial</v>
          </cell>
          <cell r="F16">
            <v>1</v>
          </cell>
          <cell r="G16" t="str">
            <v>RARA VEZ</v>
          </cell>
        </row>
        <row r="17">
          <cell r="C17" t="str">
            <v>Extracción ilícita de elementos de propiedad de la Entidad y/o personales.</v>
          </cell>
          <cell r="D17" t="str">
            <v>Intereses personales
Conductas dolosas</v>
          </cell>
          <cell r="E17" t="str">
            <v xml:space="preserve">Detrimento patrimonial de la Entidad o del propietario del bien
Investigaciones
Demandas
Imagen institucional afectada
Reproceso de actividades  
Pérdida de información </v>
          </cell>
          <cell r="F17">
            <v>4</v>
          </cell>
          <cell r="G17" t="str">
            <v>ES PROBABLE</v>
          </cell>
        </row>
        <row r="18">
          <cell r="C18" t="str">
            <v>Manejo inadecuado de la vigencia de la documentación del Sistema Integral de Gestión con el fin de desvirtuar posibles hechos de corrupción.</v>
          </cell>
          <cell r="D18" t="str">
            <v>Ocultamiento de errores
Favorecimiento a terceros
Conductas dolosas</v>
          </cell>
          <cell r="E18" t="str">
            <v>Sanciones disciplinarias
Hallazgos por parte de Entes de Control</v>
          </cell>
          <cell r="F18">
            <v>1</v>
          </cell>
          <cell r="G18" t="str">
            <v>RARA VEZ</v>
          </cell>
        </row>
        <row r="19">
          <cell r="C19" t="str">
            <v>Infiltrar elementos prohibidos en beneficio propio o de terceros</v>
          </cell>
          <cell r="D19" t="str">
            <v>Inadecuada verificación de maletas, mercancia u otros medios
Intereses personales</v>
          </cell>
          <cell r="E19" t="str">
            <v>Implicaciones judiciales y disciplinarias
Imagen institucional afectada
Situación de seguridad violada</v>
          </cell>
          <cell r="F19">
            <v>1</v>
          </cell>
          <cell r="G19" t="str">
            <v>RARA VEZ</v>
          </cell>
        </row>
        <row r="20">
          <cell r="C20" t="str">
            <v>Extracción o alteración o eliminacion de documentos de la Entidad sin la debida autorización</v>
          </cell>
          <cell r="D20" t="str">
            <v>Favorecimiento a terceros
Ocultamiento de evidencias
Conductas dolosas</v>
          </cell>
          <cell r="E20" t="str">
            <v>Pérdida de información de la compañía 
Sanciones</v>
          </cell>
          <cell r="F20">
            <v>1</v>
          </cell>
          <cell r="G20" t="str">
            <v>RARA VEZ</v>
          </cell>
        </row>
        <row r="21">
          <cell r="C21" t="str">
            <v>Omisión  de las formalidades legales en las diferentes etapas contractuales derivadas de la prestación del servicio</v>
          </cell>
          <cell r="D21" t="str">
            <v>Intereses particulares
Recepción de bienes y/o servicios no ejecutados
Vulneración del principio de transparencia
Cohecho</v>
          </cell>
          <cell r="E21" t="str">
            <v xml:space="preserve">Demandas
Insatisfacción de las necesidades del cliente
Responsabilidades legales y económicas de la Entidad
Incumplimiento de metas y objetivos institucionales 
Imagen institucional afectada </v>
          </cell>
          <cell r="F21">
            <v>1</v>
          </cell>
          <cell r="G21" t="str">
            <v>RARA VEZ</v>
          </cell>
        </row>
        <row r="22">
          <cell r="C22" t="str">
            <v xml:space="preserve">Interpretaciones parcializadas en favor de intereses particulares en los procesos disciplinarios o de convivencia </v>
          </cell>
          <cell r="D22" t="str">
            <v>Intereses particulares
Cohecho</v>
          </cell>
          <cell r="E22" t="str">
            <v>Implicaciones judiciales y disciplinarias</v>
          </cell>
          <cell r="F22">
            <v>1</v>
          </cell>
          <cell r="G22" t="str">
            <v>RARA VEZ</v>
          </cell>
        </row>
        <row r="23">
          <cell r="C23" t="str">
            <v>Incumplimiento de la legislación y la normatividad aplicable a los procesos de la Entidad en favor propio o de un tercero</v>
          </cell>
          <cell r="D23" t="str">
            <v>Intereses particulares
Conductas dolosas
Cohecho</v>
          </cell>
          <cell r="E23" t="str">
            <v>Implicaciones judiciales y disciplinarias
Afectación de la imagen institucional
Sanciones
Interrupción de las actividades comerciales</v>
          </cell>
          <cell r="F23">
            <v>1</v>
          </cell>
          <cell r="G23" t="str">
            <v>RARA VEZ</v>
          </cell>
        </row>
        <row r="24">
          <cell r="C24" t="str">
            <v>No denunciar o reportar acciones que vayan en contra de las póliticas de la Entidad</v>
          </cell>
          <cell r="D24" t="str">
            <v>Intereses particulares
Conductas dolosas
Influencia de un tercero</v>
          </cell>
          <cell r="E24" t="str">
            <v>Implicaciones judiciales y disciplinarias</v>
          </cell>
          <cell r="F24">
            <v>1</v>
          </cell>
          <cell r="G24" t="str">
            <v>RARA VEZ</v>
          </cell>
        </row>
        <row r="25">
          <cell r="C25">
            <v>0</v>
          </cell>
          <cell r="D25">
            <v>0</v>
          </cell>
          <cell r="E25">
            <v>0</v>
          </cell>
          <cell r="F25">
            <v>0</v>
          </cell>
          <cell r="G25">
            <v>0</v>
          </cell>
        </row>
        <row r="26">
          <cell r="C26">
            <v>0</v>
          </cell>
          <cell r="D26">
            <v>0</v>
          </cell>
          <cell r="E26">
            <v>0</v>
          </cell>
          <cell r="F26">
            <v>0</v>
          </cell>
          <cell r="G26">
            <v>0</v>
          </cell>
        </row>
      </sheetData>
      <sheetData sheetId="1"/>
      <sheetData sheetId="2"/>
      <sheetData sheetId="3"/>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YP48"/>
  <sheetViews>
    <sheetView showGridLines="0" tabSelected="1" zoomScale="85" zoomScaleNormal="85" workbookViewId="0">
      <pane xSplit="2" ySplit="8" topLeftCell="C9" activePane="bottomRight" state="frozen"/>
      <selection pane="topRight" activeCell="C1" sqref="C1"/>
      <selection pane="bottomLeft" activeCell="A9" sqref="A9"/>
      <selection pane="bottomRight" activeCell="D9" sqref="D9:D11"/>
    </sheetView>
  </sheetViews>
  <sheetFormatPr baseColWidth="10" defaultColWidth="0" defaultRowHeight="17.25" x14ac:dyDescent="0.3"/>
  <cols>
    <col min="1" max="1" width="1.625" style="15" customWidth="1"/>
    <col min="2" max="2" width="2.25" style="15" customWidth="1"/>
    <col min="3" max="3" width="19.5" style="15" bestFit="1" customWidth="1"/>
    <col min="4" max="4" width="32.25" style="16" bestFit="1" customWidth="1"/>
    <col min="5" max="5" width="56" style="17" customWidth="1"/>
    <col min="6" max="6" width="33.625" style="18" bestFit="1" customWidth="1"/>
    <col min="7" max="7" width="6" style="19" customWidth="1"/>
    <col min="8" max="8" width="89" style="18" bestFit="1" customWidth="1"/>
    <col min="9" max="9" width="82.875" style="18" bestFit="1" customWidth="1"/>
    <col min="10" max="10" width="16.375" style="19" bestFit="1" customWidth="1"/>
    <col min="11" max="11" width="13.375" style="19" bestFit="1" customWidth="1"/>
    <col min="12" max="12" width="13.125" style="19" bestFit="1" customWidth="1"/>
    <col min="13" max="13" width="13.375" style="19" bestFit="1" customWidth="1"/>
    <col min="14" max="14" width="19.875" style="19" hidden="1" customWidth="1"/>
    <col min="15" max="15" width="31.25" style="18" customWidth="1"/>
    <col min="16" max="16" width="13.875" style="20" bestFit="1" customWidth="1"/>
    <col min="17" max="17" width="13.375" style="20" bestFit="1" customWidth="1"/>
    <col min="18" max="18" width="13.125" style="20" bestFit="1" customWidth="1"/>
    <col min="19" max="19" width="13.375" style="20" bestFit="1" customWidth="1"/>
    <col min="20" max="20" width="0.25" style="20" hidden="1" customWidth="1"/>
    <col min="21" max="21" width="30.75" style="19" bestFit="1" customWidth="1"/>
    <col min="22" max="22" width="16.625" style="21" bestFit="1" customWidth="1"/>
    <col min="23" max="23" width="14.75" style="21" bestFit="1" customWidth="1"/>
    <col min="24" max="24" width="29.75" style="21" bestFit="1" customWidth="1"/>
    <col min="25" max="25" width="39.75" style="18" bestFit="1" customWidth="1"/>
    <col min="26" max="26" width="114.75" style="18" bestFit="1" customWidth="1"/>
    <col min="27" max="27" width="37" style="18" bestFit="1" customWidth="1"/>
    <col min="28" max="28" width="30.375" style="18" bestFit="1" customWidth="1"/>
    <col min="29" max="29" width="27.625" style="18" bestFit="1" customWidth="1"/>
    <col min="30" max="30" width="41.375" style="18" bestFit="1" customWidth="1"/>
    <col min="31" max="31" width="7.375" style="18" bestFit="1" customWidth="1"/>
    <col min="32" max="32" width="11.375" style="15" customWidth="1"/>
    <col min="33" max="666" width="11.375" style="15" hidden="1" customWidth="1"/>
    <col min="667" max="16384" width="11.25" style="15" hidden="1"/>
  </cols>
  <sheetData>
    <row r="1" spans="3:39" ht="18.75" thickTop="1" thickBot="1" x14ac:dyDescent="0.35">
      <c r="C1" s="127" t="s">
        <v>264</v>
      </c>
      <c r="D1" s="125" t="s">
        <v>406</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t="s">
        <v>408</v>
      </c>
    </row>
    <row r="2" spans="3:39" ht="18.75" thickTop="1" thickBot="1" x14ac:dyDescent="0.35">
      <c r="C2" s="128"/>
      <c r="D2" s="125" t="s">
        <v>401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row>
    <row r="3" spans="3:39" ht="18.75" thickTop="1" thickBot="1" x14ac:dyDescent="0.35">
      <c r="C3" s="128"/>
      <c r="D3" s="125" t="s">
        <v>407</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c r="AL3" t="s">
        <v>314</v>
      </c>
      <c r="AM3" t="s">
        <v>22</v>
      </c>
    </row>
    <row r="4" spans="3:39" ht="18.75" thickTop="1" thickBot="1" x14ac:dyDescent="0.35">
      <c r="C4" s="128"/>
      <c r="D4" s="125" t="s">
        <v>402</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68" t="s">
        <v>409</v>
      </c>
      <c r="AL4" t="s">
        <v>307</v>
      </c>
      <c r="AM4" t="s">
        <v>23</v>
      </c>
    </row>
    <row r="5" spans="3:39" ht="18.75" thickTop="1" x14ac:dyDescent="0.3">
      <c r="C5" s="129"/>
      <c r="D5" s="113" t="s">
        <v>47</v>
      </c>
      <c r="E5" s="113"/>
      <c r="F5" s="113"/>
      <c r="G5" s="113"/>
      <c r="H5" s="113"/>
      <c r="I5" s="113"/>
      <c r="J5" s="126" t="s">
        <v>48</v>
      </c>
      <c r="K5" s="126"/>
      <c r="L5" s="126"/>
      <c r="M5" s="126"/>
      <c r="N5" s="126"/>
      <c r="O5" s="126"/>
      <c r="P5" s="126"/>
      <c r="Q5" s="126"/>
      <c r="R5" s="126"/>
      <c r="S5" s="126"/>
      <c r="T5" s="126"/>
      <c r="U5" s="126"/>
      <c r="V5" s="118" t="s">
        <v>156</v>
      </c>
      <c r="W5" s="118"/>
      <c r="X5" s="118"/>
      <c r="Y5" s="118"/>
      <c r="Z5" s="118"/>
      <c r="AA5" s="118"/>
      <c r="AB5" s="118"/>
      <c r="AC5" s="118"/>
      <c r="AD5" s="118"/>
      <c r="AE5" s="118"/>
      <c r="AL5" t="s">
        <v>304</v>
      </c>
      <c r="AM5" t="s">
        <v>3</v>
      </c>
    </row>
    <row r="6" spans="3:39" x14ac:dyDescent="0.3">
      <c r="C6" s="110" t="s">
        <v>323</v>
      </c>
      <c r="D6" s="110" t="s">
        <v>38</v>
      </c>
      <c r="E6" s="110" t="s">
        <v>39</v>
      </c>
      <c r="F6" s="110" t="s">
        <v>68</v>
      </c>
      <c r="G6" s="113" t="s">
        <v>2</v>
      </c>
      <c r="H6" s="113" t="s">
        <v>40</v>
      </c>
      <c r="I6" s="110" t="s">
        <v>9</v>
      </c>
      <c r="J6" s="119" t="s">
        <v>41</v>
      </c>
      <c r="K6" s="119"/>
      <c r="L6" s="119"/>
      <c r="M6" s="119"/>
      <c r="N6" s="119"/>
      <c r="O6" s="119" t="s">
        <v>97</v>
      </c>
      <c r="P6" s="119"/>
      <c r="Q6" s="119"/>
      <c r="R6" s="119"/>
      <c r="S6" s="119"/>
      <c r="T6" s="119"/>
      <c r="U6" s="119"/>
      <c r="V6" s="118"/>
      <c r="W6" s="118"/>
      <c r="X6" s="118"/>
      <c r="Y6" s="118"/>
      <c r="Z6" s="118"/>
      <c r="AA6" s="118"/>
      <c r="AB6" s="118"/>
      <c r="AC6" s="118"/>
      <c r="AD6" s="118"/>
      <c r="AE6" s="118"/>
      <c r="AL6" t="s">
        <v>301</v>
      </c>
    </row>
    <row r="7" spans="3:39" x14ac:dyDescent="0.3">
      <c r="C7" s="110"/>
      <c r="D7" s="110"/>
      <c r="E7" s="110"/>
      <c r="F7" s="110"/>
      <c r="G7" s="113"/>
      <c r="H7" s="113"/>
      <c r="I7" s="110"/>
      <c r="J7" s="119" t="s">
        <v>42</v>
      </c>
      <c r="K7" s="119"/>
      <c r="L7" s="119"/>
      <c r="M7" s="119"/>
      <c r="N7" s="119"/>
      <c r="O7" s="120" t="s">
        <v>45</v>
      </c>
      <c r="P7" s="119" t="s">
        <v>43</v>
      </c>
      <c r="Q7" s="119"/>
      <c r="R7" s="119"/>
      <c r="S7" s="119"/>
      <c r="T7" s="119"/>
      <c r="U7" s="119"/>
      <c r="V7" s="118" t="s">
        <v>44</v>
      </c>
      <c r="W7" s="118"/>
      <c r="X7" s="118"/>
      <c r="Y7" s="118"/>
      <c r="Z7" s="118"/>
      <c r="AA7" s="118"/>
      <c r="AB7" s="118"/>
      <c r="AC7" s="118"/>
      <c r="AD7" s="118"/>
      <c r="AE7" s="118"/>
      <c r="AL7" t="s">
        <v>315</v>
      </c>
    </row>
    <row r="8" spans="3:39" ht="75" x14ac:dyDescent="0.3">
      <c r="C8" s="110"/>
      <c r="D8" s="110"/>
      <c r="E8" s="110"/>
      <c r="F8" s="110"/>
      <c r="G8" s="113"/>
      <c r="H8" s="113"/>
      <c r="I8" s="110"/>
      <c r="J8" s="53" t="s">
        <v>10</v>
      </c>
      <c r="K8" s="53" t="s">
        <v>403</v>
      </c>
      <c r="L8" s="24" t="s">
        <v>11</v>
      </c>
      <c r="M8" s="24" t="s">
        <v>403</v>
      </c>
      <c r="N8" s="24" t="s">
        <v>405</v>
      </c>
      <c r="O8" s="121"/>
      <c r="P8" s="24" t="s">
        <v>10</v>
      </c>
      <c r="Q8" s="53" t="s">
        <v>403</v>
      </c>
      <c r="R8" s="24" t="s">
        <v>11</v>
      </c>
      <c r="S8" s="24" t="s">
        <v>403</v>
      </c>
      <c r="T8" s="24" t="s">
        <v>405</v>
      </c>
      <c r="U8" s="24" t="s">
        <v>45</v>
      </c>
      <c r="V8" s="27" t="s">
        <v>65</v>
      </c>
      <c r="W8" s="27" t="s">
        <v>66</v>
      </c>
      <c r="X8" s="27" t="s">
        <v>322</v>
      </c>
      <c r="Y8" s="28" t="s">
        <v>321</v>
      </c>
      <c r="Z8" s="28" t="s">
        <v>319</v>
      </c>
      <c r="AA8" s="28" t="s">
        <v>318</v>
      </c>
      <c r="AB8" s="28" t="s">
        <v>79</v>
      </c>
      <c r="AC8" s="28" t="s">
        <v>320</v>
      </c>
      <c r="AD8" s="28" t="s">
        <v>46</v>
      </c>
      <c r="AE8" s="28" t="s">
        <v>160</v>
      </c>
    </row>
    <row r="9" spans="3:39" ht="69" x14ac:dyDescent="0.3">
      <c r="C9" s="76" t="s">
        <v>324</v>
      </c>
      <c r="D9" s="78" t="s">
        <v>424</v>
      </c>
      <c r="E9" s="86" t="s">
        <v>376</v>
      </c>
      <c r="F9" s="26" t="s">
        <v>166</v>
      </c>
      <c r="G9" s="25" t="s">
        <v>155</v>
      </c>
      <c r="H9" s="26" t="s">
        <v>157</v>
      </c>
      <c r="I9" s="26" t="s">
        <v>158</v>
      </c>
      <c r="J9" s="54" t="s">
        <v>307</v>
      </c>
      <c r="K9" s="29">
        <f>IF(J9=$AL$3,5,(IF(J9=$AL$4,4,IF(J9=$AL$5,3,(IF(J9=$AL$6,2,1))))))</f>
        <v>4</v>
      </c>
      <c r="L9" s="55" t="s">
        <v>3</v>
      </c>
      <c r="M9" s="29">
        <f>IF(L9=$AM$3,3,(IF(L9=$AM$4,2,1)))</f>
        <v>1</v>
      </c>
      <c r="N9" s="29" t="str">
        <f>CONCATENATE(K9,M9)</f>
        <v>41</v>
      </c>
      <c r="O9" s="67" t="str">
        <f>VLOOKUP(N9,'Tabla de Valoracion'!$I$11:$K$25,3,FALSE)</f>
        <v>ZONA DE RIESGO ALTA</v>
      </c>
      <c r="P9" s="54" t="s">
        <v>301</v>
      </c>
      <c r="Q9" s="29">
        <f>IF(P9=$AL$3,5,(IF(P9=$AL$4,4,IF(P9=$AL$5,3,(IF(P9=$AL$6,2,1))))))</f>
        <v>2</v>
      </c>
      <c r="R9" s="55" t="s">
        <v>3</v>
      </c>
      <c r="S9" s="29">
        <f>IF(R9=$AM$3,3,(IF(R9=$AM$4,2,1)))</f>
        <v>1</v>
      </c>
      <c r="T9" s="29" t="str">
        <f>CONCATENATE(Q9,S9)</f>
        <v>21</v>
      </c>
      <c r="U9" s="67" t="str">
        <f>VLOOKUP(T9,'Tabla de Valoracion'!$I$11:$K$25,3,FALSE)</f>
        <v>ZONA DE RIESGO BAJA</v>
      </c>
      <c r="V9" s="32">
        <v>44562</v>
      </c>
      <c r="W9" s="32">
        <v>44926</v>
      </c>
      <c r="X9" s="59" t="s">
        <v>329</v>
      </c>
      <c r="Y9" s="57" t="s">
        <v>162</v>
      </c>
      <c r="Z9" s="57" t="s">
        <v>326</v>
      </c>
      <c r="AA9" s="57" t="s">
        <v>410</v>
      </c>
      <c r="AB9" s="57" t="s">
        <v>332</v>
      </c>
      <c r="AC9" s="57" t="s">
        <v>339</v>
      </c>
      <c r="AD9" s="57" t="s">
        <v>163</v>
      </c>
      <c r="AE9" s="30">
        <v>1</v>
      </c>
    </row>
    <row r="10" spans="3:39" ht="51.75" x14ac:dyDescent="0.3">
      <c r="C10" s="77"/>
      <c r="D10" s="78"/>
      <c r="E10" s="87"/>
      <c r="F10" s="26" t="s">
        <v>165</v>
      </c>
      <c r="G10" s="25" t="s">
        <v>144</v>
      </c>
      <c r="H10" s="26" t="s">
        <v>161</v>
      </c>
      <c r="I10" s="26" t="s">
        <v>159</v>
      </c>
      <c r="J10" s="54" t="s">
        <v>304</v>
      </c>
      <c r="K10" s="29">
        <f>IF(J10=$AL$3,5,(IF(J10=$AL$4,4,IF(J10=$AL$5,3,(IF(J10=$AL$6,2,1))))))</f>
        <v>3</v>
      </c>
      <c r="L10" s="55" t="s">
        <v>23</v>
      </c>
      <c r="M10" s="29">
        <f t="shared" ref="M10:M36" si="0">IF(L10=$AM$3,3,(IF(L10=$AM$4,2,1)))</f>
        <v>2</v>
      </c>
      <c r="N10" s="29" t="str">
        <f>CONCATENATE(K10,M10)</f>
        <v>32</v>
      </c>
      <c r="O10" s="67" t="str">
        <f>VLOOKUP(N10,'Tabla de Valoracion'!$I$11:$K$25,3,FALSE)</f>
        <v>ZONA DE RIESGO ALTA</v>
      </c>
      <c r="P10" s="54" t="s">
        <v>301</v>
      </c>
      <c r="Q10" s="29">
        <f>IF(P10=$AL$3,5,(IF(P10=$AL$4,4,IF(P10=$AL$5,3,(IF(P10=$AL$6,2,1))))))</f>
        <v>2</v>
      </c>
      <c r="R10" s="55" t="s">
        <v>23</v>
      </c>
      <c r="S10" s="29">
        <f t="shared" ref="S10:S36" si="1">IF(R10=$AM$3,3,(IF(R10=$AM$4,2,1)))</f>
        <v>2</v>
      </c>
      <c r="T10" s="29" t="str">
        <f>CONCATENATE(Q10,S10)</f>
        <v>22</v>
      </c>
      <c r="U10" s="67" t="str">
        <f>VLOOKUP(T10,'Tabla de Valoracion'!$I$11:$K$25,3,FALSE)</f>
        <v>ZONA DE RIESGO MODERADA</v>
      </c>
      <c r="V10" s="32">
        <v>44562</v>
      </c>
      <c r="W10" s="32">
        <v>44926</v>
      </c>
      <c r="X10" s="59" t="s">
        <v>325</v>
      </c>
      <c r="Y10" s="57" t="s">
        <v>330</v>
      </c>
      <c r="Z10" s="57" t="s">
        <v>331</v>
      </c>
      <c r="AA10" s="57" t="s">
        <v>410</v>
      </c>
      <c r="AB10" s="57" t="s">
        <v>327</v>
      </c>
      <c r="AC10" s="57" t="s">
        <v>338</v>
      </c>
      <c r="AD10" s="57" t="s">
        <v>337</v>
      </c>
      <c r="AE10" s="30">
        <v>1</v>
      </c>
    </row>
    <row r="11" spans="3:39" ht="51.75" x14ac:dyDescent="0.3">
      <c r="C11" s="77"/>
      <c r="D11" s="78"/>
      <c r="E11" s="87"/>
      <c r="F11" s="26" t="s">
        <v>164</v>
      </c>
      <c r="G11" s="25" t="s">
        <v>145</v>
      </c>
      <c r="H11" s="26" t="s">
        <v>168</v>
      </c>
      <c r="I11" s="26" t="s">
        <v>169</v>
      </c>
      <c r="J11" s="54" t="s">
        <v>304</v>
      </c>
      <c r="K11" s="29">
        <f t="shared" ref="K11:K36" si="2">IF(J11=$AL$3,5,(IF(J11=$AL$4,4,IF(J11=$AL$5,3,(IF(J11=$AL$6,2,1))))))</f>
        <v>3</v>
      </c>
      <c r="L11" s="55" t="s">
        <v>3</v>
      </c>
      <c r="M11" s="29">
        <f t="shared" si="0"/>
        <v>1</v>
      </c>
      <c r="N11" s="29" t="str">
        <f>CONCATENATE(K11,M11)</f>
        <v>31</v>
      </c>
      <c r="O11" s="67" t="str">
        <f>VLOOKUP(N11,'Tabla de Valoracion'!$I$11:$K$25,3,FALSE)</f>
        <v>ZONA DE RIESGO MODERADA</v>
      </c>
      <c r="P11" s="54" t="s">
        <v>315</v>
      </c>
      <c r="Q11" s="29">
        <f t="shared" ref="Q11:Q36" si="3">IF(P11=$AL$3,5,(IF(P11=$AL$4,4,IF(P11=$AL$5,3,(IF(P11=$AL$6,2,1))))))</f>
        <v>1</v>
      </c>
      <c r="R11" s="55" t="s">
        <v>3</v>
      </c>
      <c r="S11" s="29">
        <f t="shared" si="1"/>
        <v>1</v>
      </c>
      <c r="T11" s="29" t="str">
        <f>CONCATENATE(Q11,S11)</f>
        <v>11</v>
      </c>
      <c r="U11" s="67" t="str">
        <f>VLOOKUP(T11,'Tabla de Valoracion'!$I$11:$K$25,3,FALSE)</f>
        <v>ZONA DE RIESGO BAJA</v>
      </c>
      <c r="V11" s="32">
        <v>44562</v>
      </c>
      <c r="W11" s="32">
        <v>44926</v>
      </c>
      <c r="X11" s="59" t="s">
        <v>334</v>
      </c>
      <c r="Y11" s="57" t="s">
        <v>333</v>
      </c>
      <c r="Z11" s="57" t="s">
        <v>335</v>
      </c>
      <c r="AA11" s="57" t="s">
        <v>410</v>
      </c>
      <c r="AB11" s="57" t="s">
        <v>333</v>
      </c>
      <c r="AC11" s="57" t="s">
        <v>336</v>
      </c>
      <c r="AD11" s="57" t="s">
        <v>170</v>
      </c>
      <c r="AE11" s="31">
        <v>1</v>
      </c>
    </row>
    <row r="12" spans="3:39" ht="69" x14ac:dyDescent="0.3">
      <c r="C12" s="77"/>
      <c r="D12" s="78"/>
      <c r="E12" s="87"/>
      <c r="F12" s="26" t="s">
        <v>171</v>
      </c>
      <c r="G12" s="25" t="s">
        <v>142</v>
      </c>
      <c r="H12" s="26" t="s">
        <v>313</v>
      </c>
      <c r="I12" s="26" t="s">
        <v>173</v>
      </c>
      <c r="J12" s="54" t="s">
        <v>301</v>
      </c>
      <c r="K12" s="29">
        <f t="shared" si="2"/>
        <v>2</v>
      </c>
      <c r="L12" s="55" t="s">
        <v>23</v>
      </c>
      <c r="M12" s="29">
        <f t="shared" si="0"/>
        <v>2</v>
      </c>
      <c r="N12" s="29" t="str">
        <f t="shared" ref="N12:N36" si="4">CONCATENATE(K12,M12)</f>
        <v>22</v>
      </c>
      <c r="O12" s="67" t="str">
        <f>VLOOKUP(N12,'Tabla de Valoracion'!$I$11:$K$25,3,FALSE)</f>
        <v>ZONA DE RIESGO MODERADA</v>
      </c>
      <c r="P12" s="54" t="s">
        <v>315</v>
      </c>
      <c r="Q12" s="29">
        <f t="shared" si="3"/>
        <v>1</v>
      </c>
      <c r="R12" s="55" t="s">
        <v>23</v>
      </c>
      <c r="S12" s="29">
        <f t="shared" si="1"/>
        <v>2</v>
      </c>
      <c r="T12" s="29" t="str">
        <f t="shared" ref="T12:T14" si="5">CONCATENATE(Q12,S12)</f>
        <v>12</v>
      </c>
      <c r="U12" s="67" t="str">
        <f>VLOOKUP(T12,'Tabla de Valoracion'!$I$11:$K$25,3,FALSE)</f>
        <v>ZONA DE RIESGO BAJA</v>
      </c>
      <c r="V12" s="32">
        <v>44562</v>
      </c>
      <c r="W12" s="32">
        <v>44926</v>
      </c>
      <c r="X12" s="59" t="s">
        <v>341</v>
      </c>
      <c r="Y12" s="57" t="s">
        <v>340</v>
      </c>
      <c r="Z12" s="57" t="s">
        <v>342</v>
      </c>
      <c r="AA12" s="57" t="s">
        <v>410</v>
      </c>
      <c r="AB12" s="57" t="s">
        <v>343</v>
      </c>
      <c r="AC12" s="57" t="s">
        <v>339</v>
      </c>
      <c r="AD12" s="57" t="s">
        <v>175</v>
      </c>
      <c r="AE12" s="23" t="s">
        <v>174</v>
      </c>
    </row>
    <row r="13" spans="3:39" ht="34.5" x14ac:dyDescent="0.3">
      <c r="C13" s="77"/>
      <c r="D13" s="78"/>
      <c r="E13" s="88"/>
      <c r="F13" s="26" t="s">
        <v>167</v>
      </c>
      <c r="G13" s="25" t="s">
        <v>143</v>
      </c>
      <c r="H13" s="26" t="s">
        <v>172</v>
      </c>
      <c r="I13" s="26" t="s">
        <v>158</v>
      </c>
      <c r="J13" s="54" t="s">
        <v>315</v>
      </c>
      <c r="K13" s="29">
        <f t="shared" si="2"/>
        <v>1</v>
      </c>
      <c r="L13" s="55" t="s">
        <v>23</v>
      </c>
      <c r="M13" s="29">
        <f t="shared" si="0"/>
        <v>2</v>
      </c>
      <c r="N13" s="29" t="str">
        <f t="shared" si="4"/>
        <v>12</v>
      </c>
      <c r="O13" s="67" t="str">
        <f>VLOOKUP(N13,'Tabla de Valoracion'!$I$11:$K$25,3,FALSE)</f>
        <v>ZONA DE RIESGO BAJA</v>
      </c>
      <c r="P13" s="54" t="s">
        <v>315</v>
      </c>
      <c r="Q13" s="29">
        <f t="shared" si="3"/>
        <v>1</v>
      </c>
      <c r="R13" s="55" t="s">
        <v>23</v>
      </c>
      <c r="S13" s="29">
        <f t="shared" si="1"/>
        <v>2</v>
      </c>
      <c r="T13" s="29" t="str">
        <f t="shared" si="5"/>
        <v>12</v>
      </c>
      <c r="U13" s="67" t="str">
        <f>VLOOKUP(T13,'Tabla de Valoracion'!$I$11:$K$25,3,FALSE)</f>
        <v>ZONA DE RIESGO BAJA</v>
      </c>
      <c r="V13" s="32">
        <v>44562</v>
      </c>
      <c r="W13" s="32">
        <v>44926</v>
      </c>
      <c r="X13" s="59" t="s">
        <v>344</v>
      </c>
      <c r="Y13" s="23" t="s">
        <v>176</v>
      </c>
      <c r="Z13" s="23" t="s">
        <v>345</v>
      </c>
      <c r="AA13" s="57" t="s">
        <v>410</v>
      </c>
      <c r="AB13" s="23" t="s">
        <v>177</v>
      </c>
      <c r="AC13" s="23" t="s">
        <v>336</v>
      </c>
      <c r="AD13" s="23" t="s">
        <v>178</v>
      </c>
      <c r="AE13" s="31">
        <v>1</v>
      </c>
    </row>
    <row r="14" spans="3:39" ht="34.5" x14ac:dyDescent="0.3">
      <c r="C14" s="77"/>
      <c r="D14" s="78" t="s">
        <v>423</v>
      </c>
      <c r="E14" s="112" t="s">
        <v>179</v>
      </c>
      <c r="F14" s="26" t="s">
        <v>180</v>
      </c>
      <c r="G14" s="79" t="s">
        <v>147</v>
      </c>
      <c r="H14" s="115" t="s">
        <v>182</v>
      </c>
      <c r="I14" s="115" t="s">
        <v>158</v>
      </c>
      <c r="J14" s="101" t="s">
        <v>315</v>
      </c>
      <c r="K14" s="122">
        <f t="shared" si="2"/>
        <v>1</v>
      </c>
      <c r="L14" s="104" t="s">
        <v>22</v>
      </c>
      <c r="M14" s="122">
        <f t="shared" si="0"/>
        <v>3</v>
      </c>
      <c r="N14" s="122" t="str">
        <f t="shared" si="4"/>
        <v>13</v>
      </c>
      <c r="O14" s="107" t="str">
        <f>VLOOKUP(N14,'Tabla de Valoracion'!$I$11:$K$25,3,FALSE)</f>
        <v>ZONA DE RIESGO BAJA</v>
      </c>
      <c r="P14" s="101" t="s">
        <v>315</v>
      </c>
      <c r="Q14" s="122">
        <f t="shared" si="3"/>
        <v>1</v>
      </c>
      <c r="R14" s="104" t="s">
        <v>22</v>
      </c>
      <c r="S14" s="122">
        <f t="shared" si="1"/>
        <v>3</v>
      </c>
      <c r="T14" s="122" t="str">
        <f t="shared" si="5"/>
        <v>13</v>
      </c>
      <c r="U14" s="107" t="str">
        <f>VLOOKUP(T14,'Tabla de Valoracion'!$I$11:$K$25,3,FALSE)</f>
        <v>ZONA DE RIESGO BAJA</v>
      </c>
      <c r="V14" s="89">
        <v>44562</v>
      </c>
      <c r="W14" s="89">
        <v>44926</v>
      </c>
      <c r="X14" s="72" t="s">
        <v>346</v>
      </c>
      <c r="Y14" s="82" t="s">
        <v>347</v>
      </c>
      <c r="Z14" s="82" t="s">
        <v>348</v>
      </c>
      <c r="AA14" s="82" t="s">
        <v>410</v>
      </c>
      <c r="AB14" s="82" t="s">
        <v>349</v>
      </c>
      <c r="AC14" s="82" t="s">
        <v>328</v>
      </c>
      <c r="AD14" s="82" t="s">
        <v>350</v>
      </c>
      <c r="AE14" s="80">
        <v>1</v>
      </c>
    </row>
    <row r="15" spans="3:39" x14ac:dyDescent="0.3">
      <c r="C15" s="77"/>
      <c r="D15" s="78"/>
      <c r="E15" s="112"/>
      <c r="F15" s="26" t="s">
        <v>183</v>
      </c>
      <c r="G15" s="79"/>
      <c r="H15" s="115"/>
      <c r="I15" s="115"/>
      <c r="J15" s="103"/>
      <c r="K15" s="124"/>
      <c r="L15" s="106"/>
      <c r="M15" s="124"/>
      <c r="N15" s="124"/>
      <c r="O15" s="109"/>
      <c r="P15" s="103"/>
      <c r="Q15" s="124"/>
      <c r="R15" s="106"/>
      <c r="S15" s="124"/>
      <c r="T15" s="124"/>
      <c r="U15" s="109"/>
      <c r="V15" s="91"/>
      <c r="W15" s="91"/>
      <c r="X15" s="74"/>
      <c r="Y15" s="81"/>
      <c r="Z15" s="81"/>
      <c r="AA15" s="81"/>
      <c r="AB15" s="81"/>
      <c r="AC15" s="81"/>
      <c r="AD15" s="81"/>
      <c r="AE15" s="81"/>
    </row>
    <row r="16" spans="3:39" ht="34.5" x14ac:dyDescent="0.3">
      <c r="C16" s="77"/>
      <c r="D16" s="78"/>
      <c r="E16" s="112"/>
      <c r="F16" s="26" t="s">
        <v>181</v>
      </c>
      <c r="G16" s="25" t="s">
        <v>148</v>
      </c>
      <c r="H16" s="26" t="s">
        <v>184</v>
      </c>
      <c r="I16" s="26" t="s">
        <v>185</v>
      </c>
      <c r="J16" s="54" t="s">
        <v>307</v>
      </c>
      <c r="K16" s="29">
        <f t="shared" si="2"/>
        <v>4</v>
      </c>
      <c r="L16" s="55" t="s">
        <v>23</v>
      </c>
      <c r="M16" s="29">
        <f t="shared" si="0"/>
        <v>2</v>
      </c>
      <c r="N16" s="29" t="str">
        <f t="shared" si="4"/>
        <v>42</v>
      </c>
      <c r="O16" s="67" t="str">
        <f>VLOOKUP(N16,'Tabla de Valoracion'!$I$11:$K$25,3,FALSE)</f>
        <v>ZONA DE RIESGO EXTREMA</v>
      </c>
      <c r="P16" s="54" t="s">
        <v>301</v>
      </c>
      <c r="Q16" s="29">
        <f t="shared" si="3"/>
        <v>2</v>
      </c>
      <c r="R16" s="55" t="s">
        <v>23</v>
      </c>
      <c r="S16" s="29">
        <f t="shared" si="1"/>
        <v>2</v>
      </c>
      <c r="T16" s="29" t="str">
        <f t="shared" ref="T16:T17" si="6">CONCATENATE(Q16,S16)</f>
        <v>22</v>
      </c>
      <c r="U16" s="67" t="str">
        <f>VLOOKUP(T16,'Tabla de Valoracion'!$I$11:$K$25,3,FALSE)</f>
        <v>ZONA DE RIESGO MODERADA</v>
      </c>
      <c r="V16" s="32">
        <v>44562</v>
      </c>
      <c r="W16" s="32">
        <v>44926</v>
      </c>
      <c r="X16" s="59" t="s">
        <v>351</v>
      </c>
      <c r="Y16" s="57" t="s">
        <v>352</v>
      </c>
      <c r="Z16" s="57" t="s">
        <v>353</v>
      </c>
      <c r="AA16" s="57" t="s">
        <v>410</v>
      </c>
      <c r="AB16" s="57" t="s">
        <v>354</v>
      </c>
      <c r="AC16" s="57" t="s">
        <v>328</v>
      </c>
      <c r="AD16" s="60" t="s">
        <v>350</v>
      </c>
      <c r="AE16" s="58">
        <v>1</v>
      </c>
    </row>
    <row r="17" spans="1:666" x14ac:dyDescent="0.3">
      <c r="C17" s="77"/>
      <c r="D17" s="78" t="s">
        <v>154</v>
      </c>
      <c r="E17" s="112" t="s">
        <v>186</v>
      </c>
      <c r="F17" s="26" t="s">
        <v>181</v>
      </c>
      <c r="G17" s="79" t="s">
        <v>149</v>
      </c>
      <c r="H17" s="115" t="s">
        <v>388</v>
      </c>
      <c r="I17" s="115" t="s">
        <v>187</v>
      </c>
      <c r="J17" s="101" t="s">
        <v>301</v>
      </c>
      <c r="K17" s="122">
        <f t="shared" si="2"/>
        <v>2</v>
      </c>
      <c r="L17" s="104" t="s">
        <v>22</v>
      </c>
      <c r="M17" s="122">
        <f t="shared" si="0"/>
        <v>3</v>
      </c>
      <c r="N17" s="122" t="str">
        <f t="shared" si="4"/>
        <v>23</v>
      </c>
      <c r="O17" s="107" t="str">
        <f>VLOOKUP(N17,'Tabla de Valoracion'!$I$11:$K$25,3,FALSE)</f>
        <v>ZONA DE RIESGO MODERADA</v>
      </c>
      <c r="P17" s="101" t="s">
        <v>315</v>
      </c>
      <c r="Q17" s="122">
        <f t="shared" si="3"/>
        <v>1</v>
      </c>
      <c r="R17" s="104" t="s">
        <v>22</v>
      </c>
      <c r="S17" s="122">
        <f t="shared" si="1"/>
        <v>3</v>
      </c>
      <c r="T17" s="122" t="str">
        <f t="shared" si="6"/>
        <v>13</v>
      </c>
      <c r="U17" s="107" t="str">
        <f>VLOOKUP(T17,'Tabla de Valoracion'!$I$11:$K$25,3,FALSE)</f>
        <v>ZONA DE RIESGO BAJA</v>
      </c>
      <c r="V17" s="89">
        <v>44562</v>
      </c>
      <c r="W17" s="89">
        <v>44926</v>
      </c>
      <c r="X17" s="72" t="s">
        <v>389</v>
      </c>
      <c r="Y17" s="82" t="s">
        <v>392</v>
      </c>
      <c r="Z17" s="82" t="s">
        <v>390</v>
      </c>
      <c r="AA17" s="82" t="s">
        <v>411</v>
      </c>
      <c r="AB17" s="82" t="s">
        <v>391</v>
      </c>
      <c r="AC17" s="82" t="s">
        <v>375</v>
      </c>
      <c r="AD17" s="82" t="s">
        <v>393</v>
      </c>
      <c r="AE17" s="82"/>
    </row>
    <row r="18" spans="1:666" x14ac:dyDescent="0.3">
      <c r="C18" s="77"/>
      <c r="D18" s="78"/>
      <c r="E18" s="112"/>
      <c r="F18" s="26" t="s">
        <v>183</v>
      </c>
      <c r="G18" s="79"/>
      <c r="H18" s="115"/>
      <c r="I18" s="115"/>
      <c r="J18" s="102"/>
      <c r="K18" s="123"/>
      <c r="L18" s="105"/>
      <c r="M18" s="123"/>
      <c r="N18" s="123"/>
      <c r="O18" s="108"/>
      <c r="P18" s="102"/>
      <c r="Q18" s="123"/>
      <c r="R18" s="105"/>
      <c r="S18" s="123"/>
      <c r="T18" s="123"/>
      <c r="U18" s="108"/>
      <c r="V18" s="90"/>
      <c r="W18" s="90"/>
      <c r="X18" s="73"/>
      <c r="Y18" s="83"/>
      <c r="Z18" s="83"/>
      <c r="AA18" s="83"/>
      <c r="AB18" s="83"/>
      <c r="AC18" s="83"/>
      <c r="AD18" s="83"/>
      <c r="AE18" s="83"/>
    </row>
    <row r="19" spans="1:666" ht="34.5" x14ac:dyDescent="0.3">
      <c r="C19" s="77"/>
      <c r="D19" s="78"/>
      <c r="E19" s="112"/>
      <c r="F19" s="26" t="s">
        <v>180</v>
      </c>
      <c r="G19" s="79"/>
      <c r="H19" s="115"/>
      <c r="I19" s="115"/>
      <c r="J19" s="103"/>
      <c r="K19" s="124"/>
      <c r="L19" s="106"/>
      <c r="M19" s="124"/>
      <c r="N19" s="124"/>
      <c r="O19" s="109"/>
      <c r="P19" s="103"/>
      <c r="Q19" s="124"/>
      <c r="R19" s="106"/>
      <c r="S19" s="124"/>
      <c r="T19" s="124"/>
      <c r="U19" s="109"/>
      <c r="V19" s="91"/>
      <c r="W19" s="91"/>
      <c r="X19" s="74"/>
      <c r="Y19" s="81"/>
      <c r="Z19" s="81"/>
      <c r="AA19" s="81"/>
      <c r="AB19" s="81"/>
      <c r="AC19" s="81"/>
      <c r="AD19" s="81"/>
      <c r="AE19" s="81"/>
    </row>
    <row r="20" spans="1:666" ht="34.5" x14ac:dyDescent="0.3">
      <c r="C20" s="77"/>
      <c r="D20" s="78" t="s">
        <v>425</v>
      </c>
      <c r="E20" s="112" t="s">
        <v>188</v>
      </c>
      <c r="F20" s="26" t="s">
        <v>189</v>
      </c>
      <c r="G20" s="79" t="s">
        <v>150</v>
      </c>
      <c r="H20" s="115" t="s">
        <v>394</v>
      </c>
      <c r="I20" s="115" t="s">
        <v>190</v>
      </c>
      <c r="J20" s="101" t="s">
        <v>315</v>
      </c>
      <c r="K20" s="122">
        <f t="shared" si="2"/>
        <v>1</v>
      </c>
      <c r="L20" s="104" t="s">
        <v>22</v>
      </c>
      <c r="M20" s="122">
        <f t="shared" si="0"/>
        <v>3</v>
      </c>
      <c r="N20" s="122" t="str">
        <f t="shared" si="4"/>
        <v>13</v>
      </c>
      <c r="O20" s="107" t="str">
        <f>VLOOKUP(N20,'Tabla de Valoracion'!$I$11:$K$25,3,FALSE)</f>
        <v>ZONA DE RIESGO BAJA</v>
      </c>
      <c r="P20" s="101" t="s">
        <v>315</v>
      </c>
      <c r="Q20" s="122">
        <f t="shared" si="3"/>
        <v>1</v>
      </c>
      <c r="R20" s="104" t="s">
        <v>22</v>
      </c>
      <c r="S20" s="122">
        <f t="shared" si="1"/>
        <v>3</v>
      </c>
      <c r="T20" s="122" t="str">
        <f t="shared" ref="T20" si="7">CONCATENATE(Q20,S20)</f>
        <v>13</v>
      </c>
      <c r="U20" s="107" t="str">
        <f>VLOOKUP(T20,'Tabla de Valoracion'!$I$11:$K$25,3,FALSE)</f>
        <v>ZONA DE RIESGO BAJA</v>
      </c>
      <c r="V20" s="89">
        <v>44562</v>
      </c>
      <c r="W20" s="89">
        <v>44926</v>
      </c>
      <c r="X20" s="72" t="s">
        <v>396</v>
      </c>
      <c r="Y20" s="82" t="s">
        <v>395</v>
      </c>
      <c r="Z20" s="82" t="s">
        <v>356</v>
      </c>
      <c r="AA20" s="82" t="s">
        <v>410</v>
      </c>
      <c r="AB20" s="82" t="s">
        <v>397</v>
      </c>
      <c r="AC20" s="82" t="s">
        <v>375</v>
      </c>
      <c r="AD20" s="82" t="s">
        <v>398</v>
      </c>
      <c r="AE20" s="75"/>
    </row>
    <row r="21" spans="1:666" x14ac:dyDescent="0.3">
      <c r="C21" s="77"/>
      <c r="D21" s="78"/>
      <c r="E21" s="112"/>
      <c r="F21" s="26" t="s">
        <v>181</v>
      </c>
      <c r="G21" s="79"/>
      <c r="H21" s="115"/>
      <c r="I21" s="115"/>
      <c r="J21" s="102"/>
      <c r="K21" s="123"/>
      <c r="L21" s="105"/>
      <c r="M21" s="123"/>
      <c r="N21" s="123"/>
      <c r="O21" s="108"/>
      <c r="P21" s="102"/>
      <c r="Q21" s="123"/>
      <c r="R21" s="105"/>
      <c r="S21" s="123"/>
      <c r="T21" s="123"/>
      <c r="U21" s="108"/>
      <c r="V21" s="90"/>
      <c r="W21" s="90"/>
      <c r="X21" s="73"/>
      <c r="Y21" s="83"/>
      <c r="Z21" s="83"/>
      <c r="AA21" s="83"/>
      <c r="AB21" s="83"/>
      <c r="AC21" s="83"/>
      <c r="AD21" s="83"/>
      <c r="AE21" s="70"/>
    </row>
    <row r="22" spans="1:666" x14ac:dyDescent="0.3">
      <c r="C22" s="77"/>
      <c r="D22" s="78"/>
      <c r="E22" s="112"/>
      <c r="F22" s="26" t="s">
        <v>183</v>
      </c>
      <c r="G22" s="79"/>
      <c r="H22" s="115"/>
      <c r="I22" s="115"/>
      <c r="J22" s="102"/>
      <c r="K22" s="123"/>
      <c r="L22" s="105"/>
      <c r="M22" s="123"/>
      <c r="N22" s="123"/>
      <c r="O22" s="108"/>
      <c r="P22" s="102"/>
      <c r="Q22" s="123"/>
      <c r="R22" s="105"/>
      <c r="S22" s="123"/>
      <c r="T22" s="123"/>
      <c r="U22" s="108"/>
      <c r="V22" s="90"/>
      <c r="W22" s="90"/>
      <c r="X22" s="73"/>
      <c r="Y22" s="83"/>
      <c r="Z22" s="83"/>
      <c r="AA22" s="83"/>
      <c r="AB22" s="83"/>
      <c r="AC22" s="83"/>
      <c r="AD22" s="83"/>
      <c r="AE22" s="70"/>
    </row>
    <row r="23" spans="1:666" ht="34.5" x14ac:dyDescent="0.3">
      <c r="C23" s="77"/>
      <c r="D23" s="78"/>
      <c r="E23" s="112"/>
      <c r="F23" s="26" t="s">
        <v>180</v>
      </c>
      <c r="G23" s="79"/>
      <c r="H23" s="115"/>
      <c r="I23" s="115"/>
      <c r="J23" s="103"/>
      <c r="K23" s="124"/>
      <c r="L23" s="106"/>
      <c r="M23" s="124"/>
      <c r="N23" s="124"/>
      <c r="O23" s="109"/>
      <c r="P23" s="103"/>
      <c r="Q23" s="124"/>
      <c r="R23" s="106"/>
      <c r="S23" s="124"/>
      <c r="T23" s="124"/>
      <c r="U23" s="109"/>
      <c r="V23" s="91"/>
      <c r="W23" s="91"/>
      <c r="X23" s="74"/>
      <c r="Y23" s="81"/>
      <c r="Z23" s="81"/>
      <c r="AA23" s="81"/>
      <c r="AB23" s="81"/>
      <c r="AC23" s="81"/>
      <c r="AD23" s="81"/>
      <c r="AE23" s="71"/>
    </row>
    <row r="24" spans="1:666" ht="51.75" x14ac:dyDescent="0.3">
      <c r="C24" s="77"/>
      <c r="D24" s="78" t="s">
        <v>421</v>
      </c>
      <c r="E24" s="112" t="s">
        <v>191</v>
      </c>
      <c r="F24" s="26" t="s">
        <v>192</v>
      </c>
      <c r="G24" s="79" t="s">
        <v>151</v>
      </c>
      <c r="H24" s="115" t="s">
        <v>193</v>
      </c>
      <c r="I24" s="115" t="s">
        <v>194</v>
      </c>
      <c r="J24" s="101" t="s">
        <v>315</v>
      </c>
      <c r="K24" s="122">
        <f t="shared" si="2"/>
        <v>1</v>
      </c>
      <c r="L24" s="104" t="s">
        <v>23</v>
      </c>
      <c r="M24" s="122">
        <f t="shared" si="0"/>
        <v>2</v>
      </c>
      <c r="N24" s="122" t="str">
        <f t="shared" si="4"/>
        <v>12</v>
      </c>
      <c r="O24" s="107" t="str">
        <f>VLOOKUP(N24,'Tabla de Valoracion'!$I$11:$K$25,3,FALSE)</f>
        <v>ZONA DE RIESGO BAJA</v>
      </c>
      <c r="P24" s="101" t="s">
        <v>315</v>
      </c>
      <c r="Q24" s="122">
        <f t="shared" si="3"/>
        <v>1</v>
      </c>
      <c r="R24" s="104" t="s">
        <v>23</v>
      </c>
      <c r="S24" s="122">
        <f t="shared" si="1"/>
        <v>2</v>
      </c>
      <c r="T24" s="122" t="str">
        <f t="shared" ref="T24" si="8">CONCATENATE(Q24,S24)</f>
        <v>12</v>
      </c>
      <c r="U24" s="107" t="str">
        <f>VLOOKUP(T24,'Tabla de Valoracion'!$I$11:$K$25,3,FALSE)</f>
        <v>ZONA DE RIESGO BAJA</v>
      </c>
      <c r="V24" s="89">
        <v>44562</v>
      </c>
      <c r="W24" s="89">
        <v>44926</v>
      </c>
      <c r="X24" s="72" t="s">
        <v>355</v>
      </c>
      <c r="Y24" s="82" t="s">
        <v>359</v>
      </c>
      <c r="Z24" s="82" t="s">
        <v>357</v>
      </c>
      <c r="AA24" s="82" t="s">
        <v>411</v>
      </c>
      <c r="AB24" s="57" t="s">
        <v>358</v>
      </c>
      <c r="AC24" s="57" t="s">
        <v>336</v>
      </c>
      <c r="AD24" s="57" t="s">
        <v>361</v>
      </c>
      <c r="AE24" s="31">
        <v>1</v>
      </c>
    </row>
    <row r="25" spans="1:666" ht="51.75" x14ac:dyDescent="0.3">
      <c r="C25" s="77"/>
      <c r="D25" s="78"/>
      <c r="E25" s="112"/>
      <c r="F25" s="26" t="s">
        <v>180</v>
      </c>
      <c r="G25" s="79"/>
      <c r="H25" s="115"/>
      <c r="I25" s="115"/>
      <c r="J25" s="103"/>
      <c r="K25" s="124"/>
      <c r="L25" s="106"/>
      <c r="M25" s="124"/>
      <c r="N25" s="124"/>
      <c r="O25" s="109"/>
      <c r="P25" s="103"/>
      <c r="Q25" s="124"/>
      <c r="R25" s="106"/>
      <c r="S25" s="124"/>
      <c r="T25" s="124"/>
      <c r="U25" s="109"/>
      <c r="V25" s="91"/>
      <c r="W25" s="91"/>
      <c r="X25" s="74"/>
      <c r="Y25" s="81"/>
      <c r="Z25" s="81"/>
      <c r="AA25" s="81"/>
      <c r="AB25" s="17" t="s">
        <v>360</v>
      </c>
      <c r="AC25" s="57" t="s">
        <v>336</v>
      </c>
      <c r="AD25" s="57" t="s">
        <v>362</v>
      </c>
      <c r="AE25" s="31">
        <v>1</v>
      </c>
    </row>
    <row r="26" spans="1:666" s="22" customFormat="1" ht="103.5" x14ac:dyDescent="0.3">
      <c r="A26" s="15"/>
      <c r="B26" s="15"/>
      <c r="C26" s="78" t="s">
        <v>195</v>
      </c>
      <c r="D26" s="78" t="s">
        <v>195</v>
      </c>
      <c r="E26" s="114" t="s">
        <v>316</v>
      </c>
      <c r="F26" s="26" t="s">
        <v>181</v>
      </c>
      <c r="G26" s="79" t="s">
        <v>152</v>
      </c>
      <c r="H26" s="115" t="s">
        <v>196</v>
      </c>
      <c r="I26" s="115" t="s">
        <v>197</v>
      </c>
      <c r="J26" s="101" t="s">
        <v>315</v>
      </c>
      <c r="K26" s="122">
        <f t="shared" si="2"/>
        <v>1</v>
      </c>
      <c r="L26" s="104" t="s">
        <v>23</v>
      </c>
      <c r="M26" s="122">
        <f t="shared" si="0"/>
        <v>2</v>
      </c>
      <c r="N26" s="122" t="str">
        <f t="shared" si="4"/>
        <v>12</v>
      </c>
      <c r="O26" s="107" t="str">
        <f>VLOOKUP(N26,'Tabla de Valoracion'!$I$11:$K$25,3,FALSE)</f>
        <v>ZONA DE RIESGO BAJA</v>
      </c>
      <c r="P26" s="101" t="s">
        <v>315</v>
      </c>
      <c r="Q26" s="122">
        <f t="shared" si="3"/>
        <v>1</v>
      </c>
      <c r="R26" s="104" t="s">
        <v>23</v>
      </c>
      <c r="S26" s="122">
        <f t="shared" si="1"/>
        <v>2</v>
      </c>
      <c r="T26" s="122" t="str">
        <f t="shared" ref="T26" si="9">CONCATENATE(Q26,S26)</f>
        <v>12</v>
      </c>
      <c r="U26" s="107" t="str">
        <f>VLOOKUP(T26,'Tabla de Valoracion'!$I$11:$K$25,3,FALSE)</f>
        <v>ZONA DE RIESGO BAJA</v>
      </c>
      <c r="V26" s="32">
        <v>44562</v>
      </c>
      <c r="W26" s="32">
        <v>44926</v>
      </c>
      <c r="X26" s="72" t="s">
        <v>380</v>
      </c>
      <c r="Y26" s="23" t="s">
        <v>377</v>
      </c>
      <c r="Z26" s="75" t="s">
        <v>381</v>
      </c>
      <c r="AA26" s="75" t="s">
        <v>412</v>
      </c>
      <c r="AB26" s="23" t="s">
        <v>382</v>
      </c>
      <c r="AC26" s="23" t="s">
        <v>336</v>
      </c>
      <c r="AD26" s="57" t="s">
        <v>385</v>
      </c>
      <c r="AE26" s="31">
        <v>1</v>
      </c>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c r="IX26" s="15"/>
      <c r="IY26" s="15"/>
      <c r="IZ26" s="15"/>
      <c r="JA26" s="15"/>
      <c r="JB26" s="15"/>
      <c r="JC26" s="15"/>
      <c r="JD26" s="15"/>
      <c r="JE26" s="15"/>
      <c r="JF26" s="15"/>
      <c r="JG26" s="15"/>
      <c r="JH26" s="15"/>
      <c r="JI26" s="15"/>
      <c r="JJ26" s="15"/>
      <c r="JK26" s="15"/>
      <c r="JL26" s="15"/>
      <c r="JM26" s="15"/>
      <c r="JN26" s="15"/>
      <c r="JO26" s="15"/>
      <c r="JP26" s="15"/>
      <c r="JQ26" s="15"/>
      <c r="JR26" s="15"/>
      <c r="JS26" s="15"/>
      <c r="JT26" s="15"/>
      <c r="JU26" s="15"/>
      <c r="JV26" s="15"/>
      <c r="JW26" s="15"/>
      <c r="JX26" s="15"/>
      <c r="JY26" s="15"/>
      <c r="JZ26" s="15"/>
      <c r="KA26" s="15"/>
      <c r="KB26" s="15"/>
      <c r="KC26" s="15"/>
      <c r="KD26" s="15"/>
      <c r="KE26" s="15"/>
      <c r="KF26" s="15"/>
      <c r="KG26" s="15"/>
      <c r="KH26" s="15"/>
      <c r="KI26" s="15"/>
      <c r="KJ26" s="15"/>
      <c r="KK26" s="15"/>
      <c r="KL26" s="15"/>
      <c r="KM26" s="15"/>
      <c r="KN26" s="15"/>
      <c r="KO26" s="15"/>
      <c r="KP26" s="15"/>
      <c r="KQ26" s="15"/>
      <c r="KR26" s="15"/>
      <c r="KS26" s="15"/>
      <c r="KT26" s="15"/>
      <c r="KU26" s="15"/>
      <c r="KV26" s="15"/>
      <c r="KW26" s="15"/>
      <c r="KX26" s="15"/>
      <c r="KY26" s="15"/>
      <c r="KZ26" s="15"/>
      <c r="LA26" s="15"/>
      <c r="LB26" s="15"/>
      <c r="LC26" s="15"/>
      <c r="LD26" s="15"/>
      <c r="LE26" s="15"/>
      <c r="LF26" s="15"/>
      <c r="LG26" s="15"/>
      <c r="LH26" s="15"/>
      <c r="LI26" s="15"/>
      <c r="LJ26" s="15"/>
      <c r="LK26" s="15"/>
      <c r="LL26" s="15"/>
      <c r="LM26" s="15"/>
      <c r="LN26" s="15"/>
      <c r="LO26" s="15"/>
      <c r="LP26" s="15"/>
      <c r="LQ26" s="15"/>
      <c r="LR26" s="15"/>
      <c r="LS26" s="15"/>
      <c r="LT26" s="15"/>
      <c r="LU26" s="15"/>
      <c r="LV26" s="15"/>
      <c r="LW26" s="15"/>
      <c r="LX26" s="15"/>
      <c r="LY26" s="15"/>
      <c r="LZ26" s="15"/>
      <c r="MA26" s="15"/>
      <c r="MB26" s="15"/>
      <c r="MC26" s="15"/>
      <c r="MD26" s="15"/>
      <c r="ME26" s="15"/>
      <c r="MF26" s="15"/>
      <c r="MG26" s="15"/>
      <c r="MH26" s="15"/>
      <c r="MI26" s="15"/>
      <c r="MJ26" s="15"/>
      <c r="MK26" s="15"/>
      <c r="ML26" s="15"/>
      <c r="MM26" s="15"/>
      <c r="MN26" s="15"/>
      <c r="MO26" s="15"/>
      <c r="MP26" s="15"/>
      <c r="MQ26" s="15"/>
      <c r="MR26" s="15"/>
      <c r="MS26" s="15"/>
      <c r="MT26" s="15"/>
      <c r="MU26" s="15"/>
      <c r="MV26" s="15"/>
      <c r="MW26" s="15"/>
      <c r="MX26" s="15"/>
      <c r="MY26" s="15"/>
      <c r="MZ26" s="15"/>
      <c r="NA26" s="15"/>
      <c r="NB26" s="15"/>
      <c r="NC26" s="15"/>
      <c r="ND26" s="15"/>
      <c r="NE26" s="15"/>
      <c r="NF26" s="15"/>
      <c r="NG26" s="15"/>
      <c r="NH26" s="15"/>
      <c r="NI26" s="15"/>
      <c r="NJ26" s="15"/>
      <c r="NK26" s="15"/>
      <c r="NL26" s="15"/>
      <c r="NM26" s="15"/>
      <c r="NN26" s="15"/>
      <c r="NO26" s="15"/>
      <c r="NP26" s="15"/>
      <c r="NQ26" s="15"/>
      <c r="NR26" s="15"/>
      <c r="NS26" s="15"/>
      <c r="NT26" s="15"/>
      <c r="NU26" s="15"/>
      <c r="NV26" s="15"/>
      <c r="NW26" s="15"/>
      <c r="NX26" s="15"/>
      <c r="NY26" s="15"/>
      <c r="NZ26" s="15"/>
      <c r="OA26" s="15"/>
      <c r="OB26" s="15"/>
      <c r="OC26" s="15"/>
      <c r="OD26" s="15"/>
      <c r="OE26" s="15"/>
      <c r="OF26" s="15"/>
      <c r="OG26" s="15"/>
      <c r="OH26" s="15"/>
      <c r="OI26" s="15"/>
      <c r="OJ26" s="15"/>
      <c r="OK26" s="15"/>
      <c r="OL26" s="15"/>
      <c r="OM26" s="15"/>
      <c r="ON26" s="15"/>
      <c r="OO26" s="15"/>
      <c r="OP26" s="15"/>
      <c r="OQ26" s="15"/>
      <c r="OR26" s="15"/>
      <c r="OS26" s="15"/>
      <c r="OT26" s="15"/>
      <c r="OU26" s="15"/>
      <c r="OV26" s="15"/>
      <c r="OW26" s="15"/>
      <c r="OX26" s="15"/>
      <c r="OY26" s="15"/>
      <c r="OZ26" s="15"/>
      <c r="PA26" s="15"/>
      <c r="PB26" s="15"/>
      <c r="PC26" s="15"/>
      <c r="PD26" s="15"/>
      <c r="PE26" s="15"/>
      <c r="PF26" s="15"/>
      <c r="PG26" s="15"/>
      <c r="PH26" s="15"/>
      <c r="PI26" s="15"/>
      <c r="PJ26" s="15"/>
      <c r="PK26" s="15"/>
      <c r="PL26" s="15"/>
      <c r="PM26" s="15"/>
      <c r="PN26" s="15"/>
      <c r="PO26" s="15"/>
      <c r="PP26" s="15"/>
      <c r="PQ26" s="15"/>
      <c r="PR26" s="15"/>
      <c r="PS26" s="15"/>
      <c r="PT26" s="15"/>
      <c r="PU26" s="15"/>
      <c r="PV26" s="15"/>
      <c r="PW26" s="15"/>
      <c r="PX26" s="15"/>
      <c r="PY26" s="15"/>
      <c r="PZ26" s="15"/>
      <c r="QA26" s="15"/>
      <c r="QB26" s="15"/>
      <c r="QC26" s="15"/>
      <c r="QD26" s="15"/>
      <c r="QE26" s="15"/>
      <c r="QF26" s="15"/>
      <c r="QG26" s="15"/>
      <c r="QH26" s="15"/>
      <c r="QI26" s="15"/>
      <c r="QJ26" s="15"/>
      <c r="QK26" s="15"/>
      <c r="QL26" s="15"/>
      <c r="QM26" s="15"/>
      <c r="QN26" s="15"/>
      <c r="QO26" s="15"/>
      <c r="QP26" s="15"/>
      <c r="QQ26" s="15"/>
      <c r="QR26" s="15"/>
      <c r="QS26" s="15"/>
      <c r="QT26" s="15"/>
      <c r="QU26" s="15"/>
      <c r="QV26" s="15"/>
      <c r="QW26" s="15"/>
      <c r="QX26" s="15"/>
      <c r="QY26" s="15"/>
      <c r="QZ26" s="15"/>
      <c r="RA26" s="15"/>
      <c r="RB26" s="15"/>
      <c r="RC26" s="15"/>
      <c r="RD26" s="15"/>
      <c r="RE26" s="15"/>
      <c r="RF26" s="15"/>
      <c r="RG26" s="15"/>
      <c r="RH26" s="15"/>
      <c r="RI26" s="15"/>
      <c r="RJ26" s="15"/>
      <c r="RK26" s="15"/>
      <c r="RL26" s="15"/>
      <c r="RM26" s="15"/>
      <c r="RN26" s="15"/>
      <c r="RO26" s="15"/>
      <c r="RP26" s="15"/>
      <c r="RQ26" s="15"/>
      <c r="RR26" s="15"/>
      <c r="RS26" s="15"/>
      <c r="RT26" s="15"/>
      <c r="RU26" s="15"/>
      <c r="RV26" s="15"/>
      <c r="RW26" s="15"/>
      <c r="RX26" s="15"/>
      <c r="RY26" s="15"/>
      <c r="RZ26" s="15"/>
      <c r="SA26" s="15"/>
      <c r="SB26" s="15"/>
      <c r="SC26" s="15"/>
      <c r="SD26" s="15"/>
      <c r="SE26" s="15"/>
      <c r="SF26" s="15"/>
      <c r="SG26" s="15"/>
      <c r="SH26" s="15"/>
      <c r="SI26" s="15"/>
      <c r="SJ26" s="15"/>
      <c r="SK26" s="15"/>
      <c r="SL26" s="15"/>
      <c r="SM26" s="15"/>
      <c r="SN26" s="15"/>
      <c r="SO26" s="15"/>
      <c r="SP26" s="15"/>
      <c r="SQ26" s="15"/>
      <c r="SR26" s="15"/>
      <c r="SS26" s="15"/>
      <c r="ST26" s="15"/>
      <c r="SU26" s="15"/>
      <c r="SV26" s="15"/>
      <c r="SW26" s="15"/>
      <c r="SX26" s="15"/>
      <c r="SY26" s="15"/>
      <c r="SZ26" s="15"/>
      <c r="TA26" s="15"/>
      <c r="TB26" s="15"/>
      <c r="TC26" s="15"/>
      <c r="TD26" s="15"/>
      <c r="TE26" s="15"/>
      <c r="TF26" s="15"/>
      <c r="TG26" s="15"/>
      <c r="TH26" s="15"/>
      <c r="TI26" s="15"/>
      <c r="TJ26" s="15"/>
      <c r="TK26" s="15"/>
      <c r="TL26" s="15"/>
      <c r="TM26" s="15"/>
      <c r="TN26" s="15"/>
      <c r="TO26" s="15"/>
      <c r="TP26" s="15"/>
      <c r="TQ26" s="15"/>
      <c r="TR26" s="15"/>
      <c r="TS26" s="15"/>
      <c r="TT26" s="15"/>
      <c r="TU26" s="15"/>
      <c r="TV26" s="15"/>
      <c r="TW26" s="15"/>
      <c r="TX26" s="15"/>
      <c r="TY26" s="15"/>
      <c r="TZ26" s="15"/>
      <c r="UA26" s="15"/>
      <c r="UB26" s="15"/>
      <c r="UC26" s="15"/>
      <c r="UD26" s="15"/>
      <c r="UE26" s="15"/>
      <c r="UF26" s="15"/>
      <c r="UG26" s="15"/>
      <c r="UH26" s="15"/>
      <c r="UI26" s="15"/>
      <c r="UJ26" s="15"/>
      <c r="UK26" s="15"/>
      <c r="UL26" s="15"/>
      <c r="UM26" s="15"/>
      <c r="UN26" s="15"/>
      <c r="UO26" s="15"/>
      <c r="UP26" s="15"/>
      <c r="UQ26" s="15"/>
      <c r="UR26" s="15"/>
      <c r="US26" s="15"/>
      <c r="UT26" s="15"/>
      <c r="UU26" s="15"/>
      <c r="UV26" s="15"/>
      <c r="UW26" s="15"/>
      <c r="UX26" s="15"/>
      <c r="UY26" s="15"/>
      <c r="UZ26" s="15"/>
      <c r="VA26" s="15"/>
      <c r="VB26" s="15"/>
      <c r="VC26" s="15"/>
      <c r="VD26" s="15"/>
      <c r="VE26" s="15"/>
      <c r="VF26" s="15"/>
      <c r="VG26" s="15"/>
      <c r="VH26" s="15"/>
      <c r="VI26" s="15"/>
      <c r="VJ26" s="15"/>
      <c r="VK26" s="15"/>
      <c r="VL26" s="15"/>
      <c r="VM26" s="15"/>
      <c r="VN26" s="15"/>
      <c r="VO26" s="15"/>
      <c r="VP26" s="15"/>
      <c r="VQ26" s="15"/>
      <c r="VR26" s="15"/>
      <c r="VS26" s="15"/>
      <c r="VT26" s="15"/>
      <c r="VU26" s="15"/>
      <c r="VV26" s="15"/>
      <c r="VW26" s="15"/>
      <c r="VX26" s="15"/>
      <c r="VY26" s="15"/>
      <c r="VZ26" s="15"/>
      <c r="WA26" s="15"/>
      <c r="WB26" s="15"/>
      <c r="WC26" s="15"/>
      <c r="WD26" s="15"/>
      <c r="WE26" s="15"/>
      <c r="WF26" s="15"/>
      <c r="WG26" s="15"/>
      <c r="WH26" s="15"/>
      <c r="WI26" s="15"/>
      <c r="WJ26" s="15"/>
      <c r="WK26" s="15"/>
      <c r="WL26" s="15"/>
      <c r="WM26" s="15"/>
      <c r="WN26" s="15"/>
      <c r="WO26" s="15"/>
      <c r="WP26" s="15"/>
      <c r="WQ26" s="15"/>
      <c r="WR26" s="15"/>
      <c r="WS26" s="15"/>
      <c r="WT26" s="15"/>
      <c r="WU26" s="15"/>
      <c r="WV26" s="15"/>
      <c r="WW26" s="15"/>
      <c r="WX26" s="15"/>
      <c r="WY26" s="15"/>
      <c r="WZ26" s="15"/>
      <c r="XA26" s="15"/>
      <c r="XB26" s="15"/>
      <c r="XC26" s="15"/>
      <c r="XD26" s="15"/>
      <c r="XE26" s="15"/>
      <c r="XF26" s="15"/>
      <c r="XG26" s="15"/>
      <c r="XH26" s="15"/>
      <c r="XI26" s="15"/>
      <c r="XJ26" s="15"/>
      <c r="XK26" s="15"/>
      <c r="XL26" s="15"/>
      <c r="XM26" s="15"/>
      <c r="XN26" s="15"/>
      <c r="XO26" s="15"/>
      <c r="XP26" s="15"/>
      <c r="XQ26" s="15"/>
      <c r="XR26" s="15"/>
      <c r="XS26" s="15"/>
      <c r="XT26" s="15"/>
      <c r="XU26" s="15"/>
      <c r="XV26" s="15"/>
      <c r="XW26" s="15"/>
      <c r="XX26" s="15"/>
      <c r="XY26" s="15"/>
      <c r="XZ26" s="15"/>
      <c r="YA26" s="15"/>
      <c r="YB26" s="15"/>
      <c r="YC26" s="15"/>
      <c r="YD26" s="15"/>
      <c r="YE26" s="15"/>
      <c r="YF26" s="15"/>
      <c r="YG26" s="15"/>
      <c r="YH26" s="15"/>
      <c r="YI26" s="15"/>
      <c r="YJ26" s="15"/>
      <c r="YK26" s="15"/>
      <c r="YL26" s="15"/>
      <c r="YM26" s="15"/>
      <c r="YN26" s="15"/>
      <c r="YO26" s="15"/>
      <c r="YP26" s="15"/>
    </row>
    <row r="27" spans="1:666" s="22" customFormat="1" ht="86.25" x14ac:dyDescent="0.3">
      <c r="A27" s="15"/>
      <c r="B27" s="15"/>
      <c r="C27" s="78"/>
      <c r="D27" s="78"/>
      <c r="E27" s="114"/>
      <c r="F27" s="26" t="s">
        <v>183</v>
      </c>
      <c r="G27" s="79"/>
      <c r="H27" s="115"/>
      <c r="I27" s="115"/>
      <c r="J27" s="102"/>
      <c r="K27" s="123"/>
      <c r="L27" s="105"/>
      <c r="M27" s="123"/>
      <c r="N27" s="123"/>
      <c r="O27" s="108"/>
      <c r="P27" s="102"/>
      <c r="Q27" s="123"/>
      <c r="R27" s="105"/>
      <c r="S27" s="123"/>
      <c r="T27" s="123"/>
      <c r="U27" s="108"/>
      <c r="V27" s="32">
        <v>44562</v>
      </c>
      <c r="W27" s="32">
        <v>44926</v>
      </c>
      <c r="X27" s="73"/>
      <c r="Y27" s="57" t="s">
        <v>378</v>
      </c>
      <c r="Z27" s="70"/>
      <c r="AA27" s="70"/>
      <c r="AB27" s="57" t="s">
        <v>383</v>
      </c>
      <c r="AC27" s="57" t="s">
        <v>339</v>
      </c>
      <c r="AD27" s="57" t="s">
        <v>386</v>
      </c>
      <c r="AE27" s="31">
        <v>1</v>
      </c>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c r="IX27" s="15"/>
      <c r="IY27" s="15"/>
      <c r="IZ27" s="15"/>
      <c r="JA27" s="15"/>
      <c r="JB27" s="15"/>
      <c r="JC27" s="15"/>
      <c r="JD27" s="15"/>
      <c r="JE27" s="15"/>
      <c r="JF27" s="15"/>
      <c r="JG27" s="15"/>
      <c r="JH27" s="15"/>
      <c r="JI27" s="15"/>
      <c r="JJ27" s="15"/>
      <c r="JK27" s="15"/>
      <c r="JL27" s="15"/>
      <c r="JM27" s="15"/>
      <c r="JN27" s="15"/>
      <c r="JO27" s="15"/>
      <c r="JP27" s="15"/>
      <c r="JQ27" s="15"/>
      <c r="JR27" s="15"/>
      <c r="JS27" s="15"/>
      <c r="JT27" s="15"/>
      <c r="JU27" s="15"/>
      <c r="JV27" s="15"/>
      <c r="JW27" s="15"/>
      <c r="JX27" s="15"/>
      <c r="JY27" s="15"/>
      <c r="JZ27" s="15"/>
      <c r="KA27" s="15"/>
      <c r="KB27" s="15"/>
      <c r="KC27" s="15"/>
      <c r="KD27" s="15"/>
      <c r="KE27" s="15"/>
      <c r="KF27" s="15"/>
      <c r="KG27" s="15"/>
      <c r="KH27" s="15"/>
      <c r="KI27" s="15"/>
      <c r="KJ27" s="15"/>
      <c r="KK27" s="15"/>
      <c r="KL27" s="15"/>
      <c r="KM27" s="15"/>
      <c r="KN27" s="15"/>
      <c r="KO27" s="15"/>
      <c r="KP27" s="15"/>
      <c r="KQ27" s="15"/>
      <c r="KR27" s="15"/>
      <c r="KS27" s="15"/>
      <c r="KT27" s="15"/>
      <c r="KU27" s="15"/>
      <c r="KV27" s="15"/>
      <c r="KW27" s="15"/>
      <c r="KX27" s="15"/>
      <c r="KY27" s="15"/>
      <c r="KZ27" s="15"/>
      <c r="LA27" s="15"/>
      <c r="LB27" s="15"/>
      <c r="LC27" s="15"/>
      <c r="LD27" s="15"/>
      <c r="LE27" s="15"/>
      <c r="LF27" s="15"/>
      <c r="LG27" s="15"/>
      <c r="LH27" s="15"/>
      <c r="LI27" s="15"/>
      <c r="LJ27" s="15"/>
      <c r="LK27" s="15"/>
      <c r="LL27" s="15"/>
      <c r="LM27" s="15"/>
      <c r="LN27" s="15"/>
      <c r="LO27" s="15"/>
      <c r="LP27" s="15"/>
      <c r="LQ27" s="15"/>
      <c r="LR27" s="15"/>
      <c r="LS27" s="15"/>
      <c r="LT27" s="15"/>
      <c r="LU27" s="15"/>
      <c r="LV27" s="15"/>
      <c r="LW27" s="15"/>
      <c r="LX27" s="15"/>
      <c r="LY27" s="15"/>
      <c r="LZ27" s="15"/>
      <c r="MA27" s="15"/>
      <c r="MB27" s="15"/>
      <c r="MC27" s="15"/>
      <c r="MD27" s="15"/>
      <c r="ME27" s="15"/>
      <c r="MF27" s="15"/>
      <c r="MG27" s="15"/>
      <c r="MH27" s="15"/>
      <c r="MI27" s="15"/>
      <c r="MJ27" s="15"/>
      <c r="MK27" s="15"/>
      <c r="ML27" s="15"/>
      <c r="MM27" s="15"/>
      <c r="MN27" s="15"/>
      <c r="MO27" s="15"/>
      <c r="MP27" s="15"/>
      <c r="MQ27" s="15"/>
      <c r="MR27" s="15"/>
      <c r="MS27" s="15"/>
      <c r="MT27" s="15"/>
      <c r="MU27" s="15"/>
      <c r="MV27" s="15"/>
      <c r="MW27" s="15"/>
      <c r="MX27" s="15"/>
      <c r="MY27" s="15"/>
      <c r="MZ27" s="15"/>
      <c r="NA27" s="15"/>
      <c r="NB27" s="15"/>
      <c r="NC27" s="15"/>
      <c r="ND27" s="15"/>
      <c r="NE27" s="15"/>
      <c r="NF27" s="15"/>
      <c r="NG27" s="15"/>
      <c r="NH27" s="15"/>
      <c r="NI27" s="15"/>
      <c r="NJ27" s="15"/>
      <c r="NK27" s="15"/>
      <c r="NL27" s="15"/>
      <c r="NM27" s="15"/>
      <c r="NN27" s="15"/>
      <c r="NO27" s="15"/>
      <c r="NP27" s="15"/>
      <c r="NQ27" s="15"/>
      <c r="NR27" s="15"/>
      <c r="NS27" s="15"/>
      <c r="NT27" s="15"/>
      <c r="NU27" s="15"/>
      <c r="NV27" s="15"/>
      <c r="NW27" s="15"/>
      <c r="NX27" s="15"/>
      <c r="NY27" s="15"/>
      <c r="NZ27" s="15"/>
      <c r="OA27" s="15"/>
      <c r="OB27" s="15"/>
      <c r="OC27" s="15"/>
      <c r="OD27" s="15"/>
      <c r="OE27" s="15"/>
      <c r="OF27" s="15"/>
      <c r="OG27" s="15"/>
      <c r="OH27" s="15"/>
      <c r="OI27" s="15"/>
      <c r="OJ27" s="15"/>
      <c r="OK27" s="15"/>
      <c r="OL27" s="15"/>
      <c r="OM27" s="15"/>
      <c r="ON27" s="15"/>
      <c r="OO27" s="15"/>
      <c r="OP27" s="15"/>
      <c r="OQ27" s="15"/>
      <c r="OR27" s="15"/>
      <c r="OS27" s="15"/>
      <c r="OT27" s="15"/>
      <c r="OU27" s="15"/>
      <c r="OV27" s="15"/>
      <c r="OW27" s="15"/>
      <c r="OX27" s="15"/>
      <c r="OY27" s="15"/>
      <c r="OZ27" s="15"/>
      <c r="PA27" s="15"/>
      <c r="PB27" s="15"/>
      <c r="PC27" s="15"/>
      <c r="PD27" s="15"/>
      <c r="PE27" s="15"/>
      <c r="PF27" s="15"/>
      <c r="PG27" s="15"/>
      <c r="PH27" s="15"/>
      <c r="PI27" s="15"/>
      <c r="PJ27" s="15"/>
      <c r="PK27" s="15"/>
      <c r="PL27" s="15"/>
      <c r="PM27" s="15"/>
      <c r="PN27" s="15"/>
      <c r="PO27" s="15"/>
      <c r="PP27" s="15"/>
      <c r="PQ27" s="15"/>
      <c r="PR27" s="15"/>
      <c r="PS27" s="15"/>
      <c r="PT27" s="15"/>
      <c r="PU27" s="15"/>
      <c r="PV27" s="15"/>
      <c r="PW27" s="15"/>
      <c r="PX27" s="15"/>
      <c r="PY27" s="15"/>
      <c r="PZ27" s="15"/>
      <c r="QA27" s="15"/>
      <c r="QB27" s="15"/>
      <c r="QC27" s="15"/>
      <c r="QD27" s="15"/>
      <c r="QE27" s="15"/>
      <c r="QF27" s="15"/>
      <c r="QG27" s="15"/>
      <c r="QH27" s="15"/>
      <c r="QI27" s="15"/>
      <c r="QJ27" s="15"/>
      <c r="QK27" s="15"/>
      <c r="QL27" s="15"/>
      <c r="QM27" s="15"/>
      <c r="QN27" s="15"/>
      <c r="QO27" s="15"/>
      <c r="QP27" s="15"/>
      <c r="QQ27" s="15"/>
      <c r="QR27" s="15"/>
      <c r="QS27" s="15"/>
      <c r="QT27" s="15"/>
      <c r="QU27" s="15"/>
      <c r="QV27" s="15"/>
      <c r="QW27" s="15"/>
      <c r="QX27" s="15"/>
      <c r="QY27" s="15"/>
      <c r="QZ27" s="15"/>
      <c r="RA27" s="15"/>
      <c r="RB27" s="15"/>
      <c r="RC27" s="15"/>
      <c r="RD27" s="15"/>
      <c r="RE27" s="15"/>
      <c r="RF27" s="15"/>
      <c r="RG27" s="15"/>
      <c r="RH27" s="15"/>
      <c r="RI27" s="15"/>
      <c r="RJ27" s="15"/>
      <c r="RK27" s="15"/>
      <c r="RL27" s="15"/>
      <c r="RM27" s="15"/>
      <c r="RN27" s="15"/>
      <c r="RO27" s="15"/>
      <c r="RP27" s="15"/>
      <c r="RQ27" s="15"/>
      <c r="RR27" s="15"/>
      <c r="RS27" s="15"/>
      <c r="RT27" s="15"/>
      <c r="RU27" s="15"/>
      <c r="RV27" s="15"/>
      <c r="RW27" s="15"/>
      <c r="RX27" s="15"/>
      <c r="RY27" s="15"/>
      <c r="RZ27" s="15"/>
      <c r="SA27" s="15"/>
      <c r="SB27" s="15"/>
      <c r="SC27" s="15"/>
      <c r="SD27" s="15"/>
      <c r="SE27" s="15"/>
      <c r="SF27" s="15"/>
      <c r="SG27" s="15"/>
      <c r="SH27" s="15"/>
      <c r="SI27" s="15"/>
      <c r="SJ27" s="15"/>
      <c r="SK27" s="15"/>
      <c r="SL27" s="15"/>
      <c r="SM27" s="15"/>
      <c r="SN27" s="15"/>
      <c r="SO27" s="15"/>
      <c r="SP27" s="15"/>
      <c r="SQ27" s="15"/>
      <c r="SR27" s="15"/>
      <c r="SS27" s="15"/>
      <c r="ST27" s="15"/>
      <c r="SU27" s="15"/>
      <c r="SV27" s="15"/>
      <c r="SW27" s="15"/>
      <c r="SX27" s="15"/>
      <c r="SY27" s="15"/>
      <c r="SZ27" s="15"/>
      <c r="TA27" s="15"/>
      <c r="TB27" s="15"/>
      <c r="TC27" s="15"/>
      <c r="TD27" s="15"/>
      <c r="TE27" s="15"/>
      <c r="TF27" s="15"/>
      <c r="TG27" s="15"/>
      <c r="TH27" s="15"/>
      <c r="TI27" s="15"/>
      <c r="TJ27" s="15"/>
      <c r="TK27" s="15"/>
      <c r="TL27" s="15"/>
      <c r="TM27" s="15"/>
      <c r="TN27" s="15"/>
      <c r="TO27" s="15"/>
      <c r="TP27" s="15"/>
      <c r="TQ27" s="15"/>
      <c r="TR27" s="15"/>
      <c r="TS27" s="15"/>
      <c r="TT27" s="15"/>
      <c r="TU27" s="15"/>
      <c r="TV27" s="15"/>
      <c r="TW27" s="15"/>
      <c r="TX27" s="15"/>
      <c r="TY27" s="15"/>
      <c r="TZ27" s="15"/>
      <c r="UA27" s="15"/>
      <c r="UB27" s="15"/>
      <c r="UC27" s="15"/>
      <c r="UD27" s="15"/>
      <c r="UE27" s="15"/>
      <c r="UF27" s="15"/>
      <c r="UG27" s="15"/>
      <c r="UH27" s="15"/>
      <c r="UI27" s="15"/>
      <c r="UJ27" s="15"/>
      <c r="UK27" s="15"/>
      <c r="UL27" s="15"/>
      <c r="UM27" s="15"/>
      <c r="UN27" s="15"/>
      <c r="UO27" s="15"/>
      <c r="UP27" s="15"/>
      <c r="UQ27" s="15"/>
      <c r="UR27" s="15"/>
      <c r="US27" s="15"/>
      <c r="UT27" s="15"/>
      <c r="UU27" s="15"/>
      <c r="UV27" s="15"/>
      <c r="UW27" s="15"/>
      <c r="UX27" s="15"/>
      <c r="UY27" s="15"/>
      <c r="UZ27" s="15"/>
      <c r="VA27" s="15"/>
      <c r="VB27" s="15"/>
      <c r="VC27" s="15"/>
      <c r="VD27" s="15"/>
      <c r="VE27" s="15"/>
      <c r="VF27" s="15"/>
      <c r="VG27" s="15"/>
      <c r="VH27" s="15"/>
      <c r="VI27" s="15"/>
      <c r="VJ27" s="15"/>
      <c r="VK27" s="15"/>
      <c r="VL27" s="15"/>
      <c r="VM27" s="15"/>
      <c r="VN27" s="15"/>
      <c r="VO27" s="15"/>
      <c r="VP27" s="15"/>
      <c r="VQ27" s="15"/>
      <c r="VR27" s="15"/>
      <c r="VS27" s="15"/>
      <c r="VT27" s="15"/>
      <c r="VU27" s="15"/>
      <c r="VV27" s="15"/>
      <c r="VW27" s="15"/>
      <c r="VX27" s="15"/>
      <c r="VY27" s="15"/>
      <c r="VZ27" s="15"/>
      <c r="WA27" s="15"/>
      <c r="WB27" s="15"/>
      <c r="WC27" s="15"/>
      <c r="WD27" s="15"/>
      <c r="WE27" s="15"/>
      <c r="WF27" s="15"/>
      <c r="WG27" s="15"/>
      <c r="WH27" s="15"/>
      <c r="WI27" s="15"/>
      <c r="WJ27" s="15"/>
      <c r="WK27" s="15"/>
      <c r="WL27" s="15"/>
      <c r="WM27" s="15"/>
      <c r="WN27" s="15"/>
      <c r="WO27" s="15"/>
      <c r="WP27" s="15"/>
      <c r="WQ27" s="15"/>
      <c r="WR27" s="15"/>
      <c r="WS27" s="15"/>
      <c r="WT27" s="15"/>
      <c r="WU27" s="15"/>
      <c r="WV27" s="15"/>
      <c r="WW27" s="15"/>
      <c r="WX27" s="15"/>
      <c r="WY27" s="15"/>
      <c r="WZ27" s="15"/>
      <c r="XA27" s="15"/>
      <c r="XB27" s="15"/>
      <c r="XC27" s="15"/>
      <c r="XD27" s="15"/>
      <c r="XE27" s="15"/>
      <c r="XF27" s="15"/>
      <c r="XG27" s="15"/>
      <c r="XH27" s="15"/>
      <c r="XI27" s="15"/>
      <c r="XJ27" s="15"/>
      <c r="XK27" s="15"/>
      <c r="XL27" s="15"/>
      <c r="XM27" s="15"/>
      <c r="XN27" s="15"/>
      <c r="XO27" s="15"/>
      <c r="XP27" s="15"/>
      <c r="XQ27" s="15"/>
      <c r="XR27" s="15"/>
      <c r="XS27" s="15"/>
      <c r="XT27" s="15"/>
      <c r="XU27" s="15"/>
      <c r="XV27" s="15"/>
      <c r="XW27" s="15"/>
      <c r="XX27" s="15"/>
      <c r="XY27" s="15"/>
      <c r="XZ27" s="15"/>
      <c r="YA27" s="15"/>
      <c r="YB27" s="15"/>
      <c r="YC27" s="15"/>
      <c r="YD27" s="15"/>
      <c r="YE27" s="15"/>
      <c r="YF27" s="15"/>
      <c r="YG27" s="15"/>
      <c r="YH27" s="15"/>
      <c r="YI27" s="15"/>
      <c r="YJ27" s="15"/>
      <c r="YK27" s="15"/>
      <c r="YL27" s="15"/>
      <c r="YM27" s="15"/>
      <c r="YN27" s="15"/>
      <c r="YO27" s="15"/>
      <c r="YP27" s="15"/>
    </row>
    <row r="28" spans="1:666" s="22" customFormat="1" ht="34.5" x14ac:dyDescent="0.3">
      <c r="A28" s="15"/>
      <c r="B28" s="15"/>
      <c r="C28" s="78"/>
      <c r="D28" s="78"/>
      <c r="E28" s="114"/>
      <c r="F28" s="26" t="s">
        <v>180</v>
      </c>
      <c r="G28" s="79"/>
      <c r="H28" s="115"/>
      <c r="I28" s="115"/>
      <c r="J28" s="103"/>
      <c r="K28" s="124"/>
      <c r="L28" s="106"/>
      <c r="M28" s="124"/>
      <c r="N28" s="124"/>
      <c r="O28" s="109"/>
      <c r="P28" s="103"/>
      <c r="Q28" s="124"/>
      <c r="R28" s="106"/>
      <c r="S28" s="124"/>
      <c r="T28" s="124"/>
      <c r="U28" s="109"/>
      <c r="V28" s="32">
        <v>44562</v>
      </c>
      <c r="W28" s="32">
        <v>44926</v>
      </c>
      <c r="X28" s="74"/>
      <c r="Y28" s="57" t="s">
        <v>379</v>
      </c>
      <c r="Z28" s="71"/>
      <c r="AA28" s="71"/>
      <c r="AB28" s="57" t="s">
        <v>384</v>
      </c>
      <c r="AC28" s="57" t="s">
        <v>375</v>
      </c>
      <c r="AD28" s="57" t="s">
        <v>387</v>
      </c>
      <c r="AE28" s="31">
        <v>1</v>
      </c>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c r="IX28" s="15"/>
      <c r="IY28" s="15"/>
      <c r="IZ28" s="15"/>
      <c r="JA28" s="15"/>
      <c r="JB28" s="15"/>
      <c r="JC28" s="15"/>
      <c r="JD28" s="15"/>
      <c r="JE28" s="15"/>
      <c r="JF28" s="15"/>
      <c r="JG28" s="15"/>
      <c r="JH28" s="15"/>
      <c r="JI28" s="15"/>
      <c r="JJ28" s="15"/>
      <c r="JK28" s="15"/>
      <c r="JL28" s="15"/>
      <c r="JM28" s="15"/>
      <c r="JN28" s="15"/>
      <c r="JO28" s="15"/>
      <c r="JP28" s="15"/>
      <c r="JQ28" s="15"/>
      <c r="JR28" s="15"/>
      <c r="JS28" s="15"/>
      <c r="JT28" s="15"/>
      <c r="JU28" s="15"/>
      <c r="JV28" s="15"/>
      <c r="JW28" s="15"/>
      <c r="JX28" s="15"/>
      <c r="JY28" s="15"/>
      <c r="JZ28" s="15"/>
      <c r="KA28" s="15"/>
      <c r="KB28" s="15"/>
      <c r="KC28" s="15"/>
      <c r="KD28" s="15"/>
      <c r="KE28" s="15"/>
      <c r="KF28" s="15"/>
      <c r="KG28" s="15"/>
      <c r="KH28" s="15"/>
      <c r="KI28" s="15"/>
      <c r="KJ28" s="15"/>
      <c r="KK28" s="15"/>
      <c r="KL28" s="15"/>
      <c r="KM28" s="15"/>
      <c r="KN28" s="15"/>
      <c r="KO28" s="15"/>
      <c r="KP28" s="15"/>
      <c r="KQ28" s="15"/>
      <c r="KR28" s="15"/>
      <c r="KS28" s="15"/>
      <c r="KT28" s="15"/>
      <c r="KU28" s="15"/>
      <c r="KV28" s="15"/>
      <c r="KW28" s="15"/>
      <c r="KX28" s="15"/>
      <c r="KY28" s="15"/>
      <c r="KZ28" s="15"/>
      <c r="LA28" s="15"/>
      <c r="LB28" s="15"/>
      <c r="LC28" s="15"/>
      <c r="LD28" s="15"/>
      <c r="LE28" s="15"/>
      <c r="LF28" s="15"/>
      <c r="LG28" s="15"/>
      <c r="LH28" s="15"/>
      <c r="LI28" s="15"/>
      <c r="LJ28" s="15"/>
      <c r="LK28" s="15"/>
      <c r="LL28" s="15"/>
      <c r="LM28" s="15"/>
      <c r="LN28" s="15"/>
      <c r="LO28" s="15"/>
      <c r="LP28" s="15"/>
      <c r="LQ28" s="15"/>
      <c r="LR28" s="15"/>
      <c r="LS28" s="15"/>
      <c r="LT28" s="15"/>
      <c r="LU28" s="15"/>
      <c r="LV28" s="15"/>
      <c r="LW28" s="15"/>
      <c r="LX28" s="15"/>
      <c r="LY28" s="15"/>
      <c r="LZ28" s="15"/>
      <c r="MA28" s="15"/>
      <c r="MB28" s="15"/>
      <c r="MC28" s="15"/>
      <c r="MD28" s="15"/>
      <c r="ME28" s="15"/>
      <c r="MF28" s="15"/>
      <c r="MG28" s="15"/>
      <c r="MH28" s="15"/>
      <c r="MI28" s="15"/>
      <c r="MJ28" s="15"/>
      <c r="MK28" s="15"/>
      <c r="ML28" s="15"/>
      <c r="MM28" s="15"/>
      <c r="MN28" s="15"/>
      <c r="MO28" s="15"/>
      <c r="MP28" s="15"/>
      <c r="MQ28" s="15"/>
      <c r="MR28" s="15"/>
      <c r="MS28" s="15"/>
      <c r="MT28" s="15"/>
      <c r="MU28" s="15"/>
      <c r="MV28" s="15"/>
      <c r="MW28" s="15"/>
      <c r="MX28" s="15"/>
      <c r="MY28" s="15"/>
      <c r="MZ28" s="15"/>
      <c r="NA28" s="15"/>
      <c r="NB28" s="15"/>
      <c r="NC28" s="15"/>
      <c r="ND28" s="15"/>
      <c r="NE28" s="15"/>
      <c r="NF28" s="15"/>
      <c r="NG28" s="15"/>
      <c r="NH28" s="15"/>
      <c r="NI28" s="15"/>
      <c r="NJ28" s="15"/>
      <c r="NK28" s="15"/>
      <c r="NL28" s="15"/>
      <c r="NM28" s="15"/>
      <c r="NN28" s="15"/>
      <c r="NO28" s="15"/>
      <c r="NP28" s="15"/>
      <c r="NQ28" s="15"/>
      <c r="NR28" s="15"/>
      <c r="NS28" s="15"/>
      <c r="NT28" s="15"/>
      <c r="NU28" s="15"/>
      <c r="NV28" s="15"/>
      <c r="NW28" s="15"/>
      <c r="NX28" s="15"/>
      <c r="NY28" s="15"/>
      <c r="NZ28" s="15"/>
      <c r="OA28" s="15"/>
      <c r="OB28" s="15"/>
      <c r="OC28" s="15"/>
      <c r="OD28" s="15"/>
      <c r="OE28" s="15"/>
      <c r="OF28" s="15"/>
      <c r="OG28" s="15"/>
      <c r="OH28" s="15"/>
      <c r="OI28" s="15"/>
      <c r="OJ28" s="15"/>
      <c r="OK28" s="15"/>
      <c r="OL28" s="15"/>
      <c r="OM28" s="15"/>
      <c r="ON28" s="15"/>
      <c r="OO28" s="15"/>
      <c r="OP28" s="15"/>
      <c r="OQ28" s="15"/>
      <c r="OR28" s="15"/>
      <c r="OS28" s="15"/>
      <c r="OT28" s="15"/>
      <c r="OU28" s="15"/>
      <c r="OV28" s="15"/>
      <c r="OW28" s="15"/>
      <c r="OX28" s="15"/>
      <c r="OY28" s="15"/>
      <c r="OZ28" s="15"/>
      <c r="PA28" s="15"/>
      <c r="PB28" s="15"/>
      <c r="PC28" s="15"/>
      <c r="PD28" s="15"/>
      <c r="PE28" s="15"/>
      <c r="PF28" s="15"/>
      <c r="PG28" s="15"/>
      <c r="PH28" s="15"/>
      <c r="PI28" s="15"/>
      <c r="PJ28" s="15"/>
      <c r="PK28" s="15"/>
      <c r="PL28" s="15"/>
      <c r="PM28" s="15"/>
      <c r="PN28" s="15"/>
      <c r="PO28" s="15"/>
      <c r="PP28" s="15"/>
      <c r="PQ28" s="15"/>
      <c r="PR28" s="15"/>
      <c r="PS28" s="15"/>
      <c r="PT28" s="15"/>
      <c r="PU28" s="15"/>
      <c r="PV28" s="15"/>
      <c r="PW28" s="15"/>
      <c r="PX28" s="15"/>
      <c r="PY28" s="15"/>
      <c r="PZ28" s="15"/>
      <c r="QA28" s="15"/>
      <c r="QB28" s="15"/>
      <c r="QC28" s="15"/>
      <c r="QD28" s="15"/>
      <c r="QE28" s="15"/>
      <c r="QF28" s="15"/>
      <c r="QG28" s="15"/>
      <c r="QH28" s="15"/>
      <c r="QI28" s="15"/>
      <c r="QJ28" s="15"/>
      <c r="QK28" s="15"/>
      <c r="QL28" s="15"/>
      <c r="QM28" s="15"/>
      <c r="QN28" s="15"/>
      <c r="QO28" s="15"/>
      <c r="QP28" s="15"/>
      <c r="QQ28" s="15"/>
      <c r="QR28" s="15"/>
      <c r="QS28" s="15"/>
      <c r="QT28" s="15"/>
      <c r="QU28" s="15"/>
      <c r="QV28" s="15"/>
      <c r="QW28" s="15"/>
      <c r="QX28" s="15"/>
      <c r="QY28" s="15"/>
      <c r="QZ28" s="15"/>
      <c r="RA28" s="15"/>
      <c r="RB28" s="15"/>
      <c r="RC28" s="15"/>
      <c r="RD28" s="15"/>
      <c r="RE28" s="15"/>
      <c r="RF28" s="15"/>
      <c r="RG28" s="15"/>
      <c r="RH28" s="15"/>
      <c r="RI28" s="15"/>
      <c r="RJ28" s="15"/>
      <c r="RK28" s="15"/>
      <c r="RL28" s="15"/>
      <c r="RM28" s="15"/>
      <c r="RN28" s="15"/>
      <c r="RO28" s="15"/>
      <c r="RP28" s="15"/>
      <c r="RQ28" s="15"/>
      <c r="RR28" s="15"/>
      <c r="RS28" s="15"/>
      <c r="RT28" s="15"/>
      <c r="RU28" s="15"/>
      <c r="RV28" s="15"/>
      <c r="RW28" s="15"/>
      <c r="RX28" s="15"/>
      <c r="RY28" s="15"/>
      <c r="RZ28" s="15"/>
      <c r="SA28" s="15"/>
      <c r="SB28" s="15"/>
      <c r="SC28" s="15"/>
      <c r="SD28" s="15"/>
      <c r="SE28" s="15"/>
      <c r="SF28" s="15"/>
      <c r="SG28" s="15"/>
      <c r="SH28" s="15"/>
      <c r="SI28" s="15"/>
      <c r="SJ28" s="15"/>
      <c r="SK28" s="15"/>
      <c r="SL28" s="15"/>
      <c r="SM28" s="15"/>
      <c r="SN28" s="15"/>
      <c r="SO28" s="15"/>
      <c r="SP28" s="15"/>
      <c r="SQ28" s="15"/>
      <c r="SR28" s="15"/>
      <c r="SS28" s="15"/>
      <c r="ST28" s="15"/>
      <c r="SU28" s="15"/>
      <c r="SV28" s="15"/>
      <c r="SW28" s="15"/>
      <c r="SX28" s="15"/>
      <c r="SY28" s="15"/>
      <c r="SZ28" s="15"/>
      <c r="TA28" s="15"/>
      <c r="TB28" s="15"/>
      <c r="TC28" s="15"/>
      <c r="TD28" s="15"/>
      <c r="TE28" s="15"/>
      <c r="TF28" s="15"/>
      <c r="TG28" s="15"/>
      <c r="TH28" s="15"/>
      <c r="TI28" s="15"/>
      <c r="TJ28" s="15"/>
      <c r="TK28" s="15"/>
      <c r="TL28" s="15"/>
      <c r="TM28" s="15"/>
      <c r="TN28" s="15"/>
      <c r="TO28" s="15"/>
      <c r="TP28" s="15"/>
      <c r="TQ28" s="15"/>
      <c r="TR28" s="15"/>
      <c r="TS28" s="15"/>
      <c r="TT28" s="15"/>
      <c r="TU28" s="15"/>
      <c r="TV28" s="15"/>
      <c r="TW28" s="15"/>
      <c r="TX28" s="15"/>
      <c r="TY28" s="15"/>
      <c r="TZ28" s="15"/>
      <c r="UA28" s="15"/>
      <c r="UB28" s="15"/>
      <c r="UC28" s="15"/>
      <c r="UD28" s="15"/>
      <c r="UE28" s="15"/>
      <c r="UF28" s="15"/>
      <c r="UG28" s="15"/>
      <c r="UH28" s="15"/>
      <c r="UI28" s="15"/>
      <c r="UJ28" s="15"/>
      <c r="UK28" s="15"/>
      <c r="UL28" s="15"/>
      <c r="UM28" s="15"/>
      <c r="UN28" s="15"/>
      <c r="UO28" s="15"/>
      <c r="UP28" s="15"/>
      <c r="UQ28" s="15"/>
      <c r="UR28" s="15"/>
      <c r="US28" s="15"/>
      <c r="UT28" s="15"/>
      <c r="UU28" s="15"/>
      <c r="UV28" s="15"/>
      <c r="UW28" s="15"/>
      <c r="UX28" s="15"/>
      <c r="UY28" s="15"/>
      <c r="UZ28" s="15"/>
      <c r="VA28" s="15"/>
      <c r="VB28" s="15"/>
      <c r="VC28" s="15"/>
      <c r="VD28" s="15"/>
      <c r="VE28" s="15"/>
      <c r="VF28" s="15"/>
      <c r="VG28" s="15"/>
      <c r="VH28" s="15"/>
      <c r="VI28" s="15"/>
      <c r="VJ28" s="15"/>
      <c r="VK28" s="15"/>
      <c r="VL28" s="15"/>
      <c r="VM28" s="15"/>
      <c r="VN28" s="15"/>
      <c r="VO28" s="15"/>
      <c r="VP28" s="15"/>
      <c r="VQ28" s="15"/>
      <c r="VR28" s="15"/>
      <c r="VS28" s="15"/>
      <c r="VT28" s="15"/>
      <c r="VU28" s="15"/>
      <c r="VV28" s="15"/>
      <c r="VW28" s="15"/>
      <c r="VX28" s="15"/>
      <c r="VY28" s="15"/>
      <c r="VZ28" s="15"/>
      <c r="WA28" s="15"/>
      <c r="WB28" s="15"/>
      <c r="WC28" s="15"/>
      <c r="WD28" s="15"/>
      <c r="WE28" s="15"/>
      <c r="WF28" s="15"/>
      <c r="WG28" s="15"/>
      <c r="WH28" s="15"/>
      <c r="WI28" s="15"/>
      <c r="WJ28" s="15"/>
      <c r="WK28" s="15"/>
      <c r="WL28" s="15"/>
      <c r="WM28" s="15"/>
      <c r="WN28" s="15"/>
      <c r="WO28" s="15"/>
      <c r="WP28" s="15"/>
      <c r="WQ28" s="15"/>
      <c r="WR28" s="15"/>
      <c r="WS28" s="15"/>
      <c r="WT28" s="15"/>
      <c r="WU28" s="15"/>
      <c r="WV28" s="15"/>
      <c r="WW28" s="15"/>
      <c r="WX28" s="15"/>
      <c r="WY28" s="15"/>
      <c r="WZ28" s="15"/>
      <c r="XA28" s="15"/>
      <c r="XB28" s="15"/>
      <c r="XC28" s="15"/>
      <c r="XD28" s="15"/>
      <c r="XE28" s="15"/>
      <c r="XF28" s="15"/>
      <c r="XG28" s="15"/>
      <c r="XH28" s="15"/>
      <c r="XI28" s="15"/>
      <c r="XJ28" s="15"/>
      <c r="XK28" s="15"/>
      <c r="XL28" s="15"/>
      <c r="XM28" s="15"/>
      <c r="XN28" s="15"/>
      <c r="XO28" s="15"/>
      <c r="XP28" s="15"/>
      <c r="XQ28" s="15"/>
      <c r="XR28" s="15"/>
      <c r="XS28" s="15"/>
      <c r="XT28" s="15"/>
      <c r="XU28" s="15"/>
      <c r="XV28" s="15"/>
      <c r="XW28" s="15"/>
      <c r="XX28" s="15"/>
      <c r="XY28" s="15"/>
      <c r="XZ28" s="15"/>
      <c r="YA28" s="15"/>
      <c r="YB28" s="15"/>
      <c r="YC28" s="15"/>
      <c r="YD28" s="15"/>
      <c r="YE28" s="15"/>
      <c r="YF28" s="15"/>
      <c r="YG28" s="15"/>
      <c r="YH28" s="15"/>
      <c r="YI28" s="15"/>
      <c r="YJ28" s="15"/>
      <c r="YK28" s="15"/>
      <c r="YL28" s="15"/>
      <c r="YM28" s="15"/>
      <c r="YN28" s="15"/>
      <c r="YO28" s="15"/>
      <c r="YP28" s="15"/>
    </row>
    <row r="29" spans="1:666" s="22" customFormat="1" ht="34.5" x14ac:dyDescent="0.3">
      <c r="A29" s="15"/>
      <c r="B29" s="15"/>
      <c r="C29" s="79" t="s">
        <v>399</v>
      </c>
      <c r="D29" s="111" t="s">
        <v>146</v>
      </c>
      <c r="E29" s="114" t="s">
        <v>317</v>
      </c>
      <c r="F29" s="56" t="s">
        <v>180</v>
      </c>
      <c r="G29" s="92" t="s">
        <v>198</v>
      </c>
      <c r="H29" s="95" t="s">
        <v>200</v>
      </c>
      <c r="I29" s="98" t="s">
        <v>367</v>
      </c>
      <c r="J29" s="101" t="s">
        <v>315</v>
      </c>
      <c r="K29" s="122">
        <f t="shared" si="2"/>
        <v>1</v>
      </c>
      <c r="L29" s="104" t="s">
        <v>23</v>
      </c>
      <c r="M29" s="122">
        <f t="shared" si="0"/>
        <v>2</v>
      </c>
      <c r="N29" s="122" t="str">
        <f t="shared" si="4"/>
        <v>12</v>
      </c>
      <c r="O29" s="107" t="str">
        <f>VLOOKUP(N29,'Tabla de Valoracion'!$I$11:$K$25,3,FALSE)</f>
        <v>ZONA DE RIESGO BAJA</v>
      </c>
      <c r="P29" s="101" t="s">
        <v>315</v>
      </c>
      <c r="Q29" s="122">
        <f t="shared" si="3"/>
        <v>1</v>
      </c>
      <c r="R29" s="104" t="s">
        <v>23</v>
      </c>
      <c r="S29" s="122">
        <f t="shared" si="1"/>
        <v>2</v>
      </c>
      <c r="T29" s="122" t="str">
        <f t="shared" ref="T29" si="10">CONCATENATE(Q29,S29)</f>
        <v>12</v>
      </c>
      <c r="U29" s="107" t="str">
        <f>VLOOKUP(T29,'Tabla de Valoracion'!$I$11:$K$25,3,FALSE)</f>
        <v>ZONA DE RIESGO BAJA</v>
      </c>
      <c r="V29" s="89">
        <v>44562</v>
      </c>
      <c r="W29" s="89">
        <v>44926</v>
      </c>
      <c r="X29" s="72" t="s">
        <v>363</v>
      </c>
      <c r="Y29" s="86" t="s">
        <v>202</v>
      </c>
      <c r="Z29" s="86" t="s">
        <v>364</v>
      </c>
      <c r="AA29" s="86" t="s">
        <v>413</v>
      </c>
      <c r="AB29" s="86" t="s">
        <v>365</v>
      </c>
      <c r="AC29" s="61" t="s">
        <v>328</v>
      </c>
      <c r="AD29" s="86" t="s">
        <v>366</v>
      </c>
      <c r="AE29" s="69">
        <v>1</v>
      </c>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c r="IX29" s="15"/>
      <c r="IY29" s="15"/>
      <c r="IZ29" s="15"/>
      <c r="JA29" s="15"/>
      <c r="JB29" s="15"/>
      <c r="JC29" s="15"/>
      <c r="JD29" s="15"/>
      <c r="JE29" s="15"/>
      <c r="JF29" s="15"/>
      <c r="JG29" s="15"/>
      <c r="JH29" s="15"/>
      <c r="JI29" s="15"/>
      <c r="JJ29" s="15"/>
      <c r="JK29" s="15"/>
      <c r="JL29" s="15"/>
      <c r="JM29" s="15"/>
      <c r="JN29" s="15"/>
      <c r="JO29" s="15"/>
      <c r="JP29" s="15"/>
      <c r="JQ29" s="15"/>
      <c r="JR29" s="15"/>
      <c r="JS29" s="15"/>
      <c r="JT29" s="15"/>
      <c r="JU29" s="15"/>
      <c r="JV29" s="15"/>
      <c r="JW29" s="15"/>
      <c r="JX29" s="15"/>
      <c r="JY29" s="15"/>
      <c r="JZ29" s="15"/>
      <c r="KA29" s="15"/>
      <c r="KB29" s="15"/>
      <c r="KC29" s="15"/>
      <c r="KD29" s="15"/>
      <c r="KE29" s="15"/>
      <c r="KF29" s="15"/>
      <c r="KG29" s="15"/>
      <c r="KH29" s="15"/>
      <c r="KI29" s="15"/>
      <c r="KJ29" s="15"/>
      <c r="KK29" s="15"/>
      <c r="KL29" s="15"/>
      <c r="KM29" s="15"/>
      <c r="KN29" s="15"/>
      <c r="KO29" s="15"/>
      <c r="KP29" s="15"/>
      <c r="KQ29" s="15"/>
      <c r="KR29" s="15"/>
      <c r="KS29" s="15"/>
      <c r="KT29" s="15"/>
      <c r="KU29" s="15"/>
      <c r="KV29" s="15"/>
      <c r="KW29" s="15"/>
      <c r="KX29" s="15"/>
      <c r="KY29" s="15"/>
      <c r="KZ29" s="15"/>
      <c r="LA29" s="15"/>
      <c r="LB29" s="15"/>
      <c r="LC29" s="15"/>
      <c r="LD29" s="15"/>
      <c r="LE29" s="15"/>
      <c r="LF29" s="15"/>
      <c r="LG29" s="15"/>
      <c r="LH29" s="15"/>
      <c r="LI29" s="15"/>
      <c r="LJ29" s="15"/>
      <c r="LK29" s="15"/>
      <c r="LL29" s="15"/>
      <c r="LM29" s="15"/>
      <c r="LN29" s="15"/>
      <c r="LO29" s="15"/>
      <c r="LP29" s="15"/>
      <c r="LQ29" s="15"/>
      <c r="LR29" s="15"/>
      <c r="LS29" s="15"/>
      <c r="LT29" s="15"/>
      <c r="LU29" s="15"/>
      <c r="LV29" s="15"/>
      <c r="LW29" s="15"/>
      <c r="LX29" s="15"/>
      <c r="LY29" s="15"/>
      <c r="LZ29" s="15"/>
      <c r="MA29" s="15"/>
      <c r="MB29" s="15"/>
      <c r="MC29" s="15"/>
      <c r="MD29" s="15"/>
      <c r="ME29" s="15"/>
      <c r="MF29" s="15"/>
      <c r="MG29" s="15"/>
      <c r="MH29" s="15"/>
      <c r="MI29" s="15"/>
      <c r="MJ29" s="15"/>
      <c r="MK29" s="15"/>
      <c r="ML29" s="15"/>
      <c r="MM29" s="15"/>
      <c r="MN29" s="15"/>
      <c r="MO29" s="15"/>
      <c r="MP29" s="15"/>
      <c r="MQ29" s="15"/>
      <c r="MR29" s="15"/>
      <c r="MS29" s="15"/>
      <c r="MT29" s="15"/>
      <c r="MU29" s="15"/>
      <c r="MV29" s="15"/>
      <c r="MW29" s="15"/>
      <c r="MX29" s="15"/>
      <c r="MY29" s="15"/>
      <c r="MZ29" s="15"/>
      <c r="NA29" s="15"/>
      <c r="NB29" s="15"/>
      <c r="NC29" s="15"/>
      <c r="ND29" s="15"/>
      <c r="NE29" s="15"/>
      <c r="NF29" s="15"/>
      <c r="NG29" s="15"/>
      <c r="NH29" s="15"/>
      <c r="NI29" s="15"/>
      <c r="NJ29" s="15"/>
      <c r="NK29" s="15"/>
      <c r="NL29" s="15"/>
      <c r="NM29" s="15"/>
      <c r="NN29" s="15"/>
      <c r="NO29" s="15"/>
      <c r="NP29" s="15"/>
      <c r="NQ29" s="15"/>
      <c r="NR29" s="15"/>
      <c r="NS29" s="15"/>
      <c r="NT29" s="15"/>
      <c r="NU29" s="15"/>
      <c r="NV29" s="15"/>
      <c r="NW29" s="15"/>
      <c r="NX29" s="15"/>
      <c r="NY29" s="15"/>
      <c r="NZ29" s="15"/>
      <c r="OA29" s="15"/>
      <c r="OB29" s="15"/>
      <c r="OC29" s="15"/>
      <c r="OD29" s="15"/>
      <c r="OE29" s="15"/>
      <c r="OF29" s="15"/>
      <c r="OG29" s="15"/>
      <c r="OH29" s="15"/>
      <c r="OI29" s="15"/>
      <c r="OJ29" s="15"/>
      <c r="OK29" s="15"/>
      <c r="OL29" s="15"/>
      <c r="OM29" s="15"/>
      <c r="ON29" s="15"/>
      <c r="OO29" s="15"/>
      <c r="OP29" s="15"/>
      <c r="OQ29" s="15"/>
      <c r="OR29" s="15"/>
      <c r="OS29" s="15"/>
      <c r="OT29" s="15"/>
      <c r="OU29" s="15"/>
      <c r="OV29" s="15"/>
      <c r="OW29" s="15"/>
      <c r="OX29" s="15"/>
      <c r="OY29" s="15"/>
      <c r="OZ29" s="15"/>
      <c r="PA29" s="15"/>
      <c r="PB29" s="15"/>
      <c r="PC29" s="15"/>
      <c r="PD29" s="15"/>
      <c r="PE29" s="15"/>
      <c r="PF29" s="15"/>
      <c r="PG29" s="15"/>
      <c r="PH29" s="15"/>
      <c r="PI29" s="15"/>
      <c r="PJ29" s="15"/>
      <c r="PK29" s="15"/>
      <c r="PL29" s="15"/>
      <c r="PM29" s="15"/>
      <c r="PN29" s="15"/>
      <c r="PO29" s="15"/>
      <c r="PP29" s="15"/>
      <c r="PQ29" s="15"/>
      <c r="PR29" s="15"/>
      <c r="PS29" s="15"/>
      <c r="PT29" s="15"/>
      <c r="PU29" s="15"/>
      <c r="PV29" s="15"/>
      <c r="PW29" s="15"/>
      <c r="PX29" s="15"/>
      <c r="PY29" s="15"/>
      <c r="PZ29" s="15"/>
      <c r="QA29" s="15"/>
      <c r="QB29" s="15"/>
      <c r="QC29" s="15"/>
      <c r="QD29" s="15"/>
      <c r="QE29" s="15"/>
      <c r="QF29" s="15"/>
      <c r="QG29" s="15"/>
      <c r="QH29" s="15"/>
      <c r="QI29" s="15"/>
      <c r="QJ29" s="15"/>
      <c r="QK29" s="15"/>
      <c r="QL29" s="15"/>
      <c r="QM29" s="15"/>
      <c r="QN29" s="15"/>
      <c r="QO29" s="15"/>
      <c r="QP29" s="15"/>
      <c r="QQ29" s="15"/>
      <c r="QR29" s="15"/>
      <c r="QS29" s="15"/>
      <c r="QT29" s="15"/>
      <c r="QU29" s="15"/>
      <c r="QV29" s="15"/>
      <c r="QW29" s="15"/>
      <c r="QX29" s="15"/>
      <c r="QY29" s="15"/>
      <c r="QZ29" s="15"/>
      <c r="RA29" s="15"/>
      <c r="RB29" s="15"/>
      <c r="RC29" s="15"/>
      <c r="RD29" s="15"/>
      <c r="RE29" s="15"/>
      <c r="RF29" s="15"/>
      <c r="RG29" s="15"/>
      <c r="RH29" s="15"/>
      <c r="RI29" s="15"/>
      <c r="RJ29" s="15"/>
      <c r="RK29" s="15"/>
      <c r="RL29" s="15"/>
      <c r="RM29" s="15"/>
      <c r="RN29" s="15"/>
      <c r="RO29" s="15"/>
      <c r="RP29" s="15"/>
      <c r="RQ29" s="15"/>
      <c r="RR29" s="15"/>
      <c r="RS29" s="15"/>
      <c r="RT29" s="15"/>
      <c r="RU29" s="15"/>
      <c r="RV29" s="15"/>
      <c r="RW29" s="15"/>
      <c r="RX29" s="15"/>
      <c r="RY29" s="15"/>
      <c r="RZ29" s="15"/>
      <c r="SA29" s="15"/>
      <c r="SB29" s="15"/>
      <c r="SC29" s="15"/>
      <c r="SD29" s="15"/>
      <c r="SE29" s="15"/>
      <c r="SF29" s="15"/>
      <c r="SG29" s="15"/>
      <c r="SH29" s="15"/>
      <c r="SI29" s="15"/>
      <c r="SJ29" s="15"/>
      <c r="SK29" s="15"/>
      <c r="SL29" s="15"/>
      <c r="SM29" s="15"/>
      <c r="SN29" s="15"/>
      <c r="SO29" s="15"/>
      <c r="SP29" s="15"/>
      <c r="SQ29" s="15"/>
      <c r="SR29" s="15"/>
      <c r="SS29" s="15"/>
      <c r="ST29" s="15"/>
      <c r="SU29" s="15"/>
      <c r="SV29" s="15"/>
      <c r="SW29" s="15"/>
      <c r="SX29" s="15"/>
      <c r="SY29" s="15"/>
      <c r="SZ29" s="15"/>
      <c r="TA29" s="15"/>
      <c r="TB29" s="15"/>
      <c r="TC29" s="15"/>
      <c r="TD29" s="15"/>
      <c r="TE29" s="15"/>
      <c r="TF29" s="15"/>
      <c r="TG29" s="15"/>
      <c r="TH29" s="15"/>
      <c r="TI29" s="15"/>
      <c r="TJ29" s="15"/>
      <c r="TK29" s="15"/>
      <c r="TL29" s="15"/>
      <c r="TM29" s="15"/>
      <c r="TN29" s="15"/>
      <c r="TO29" s="15"/>
      <c r="TP29" s="15"/>
      <c r="TQ29" s="15"/>
      <c r="TR29" s="15"/>
      <c r="TS29" s="15"/>
      <c r="TT29" s="15"/>
      <c r="TU29" s="15"/>
      <c r="TV29" s="15"/>
      <c r="TW29" s="15"/>
      <c r="TX29" s="15"/>
      <c r="TY29" s="15"/>
      <c r="TZ29" s="15"/>
      <c r="UA29" s="15"/>
      <c r="UB29" s="15"/>
      <c r="UC29" s="15"/>
      <c r="UD29" s="15"/>
      <c r="UE29" s="15"/>
      <c r="UF29" s="15"/>
      <c r="UG29" s="15"/>
      <c r="UH29" s="15"/>
      <c r="UI29" s="15"/>
      <c r="UJ29" s="15"/>
      <c r="UK29" s="15"/>
      <c r="UL29" s="15"/>
      <c r="UM29" s="15"/>
      <c r="UN29" s="15"/>
      <c r="UO29" s="15"/>
      <c r="UP29" s="15"/>
      <c r="UQ29" s="15"/>
      <c r="UR29" s="15"/>
      <c r="US29" s="15"/>
      <c r="UT29" s="15"/>
      <c r="UU29" s="15"/>
      <c r="UV29" s="15"/>
      <c r="UW29" s="15"/>
      <c r="UX29" s="15"/>
      <c r="UY29" s="15"/>
      <c r="UZ29" s="15"/>
      <c r="VA29" s="15"/>
      <c r="VB29" s="15"/>
      <c r="VC29" s="15"/>
      <c r="VD29" s="15"/>
      <c r="VE29" s="15"/>
      <c r="VF29" s="15"/>
      <c r="VG29" s="15"/>
      <c r="VH29" s="15"/>
      <c r="VI29" s="15"/>
      <c r="VJ29" s="15"/>
      <c r="VK29" s="15"/>
      <c r="VL29" s="15"/>
      <c r="VM29" s="15"/>
      <c r="VN29" s="15"/>
      <c r="VO29" s="15"/>
      <c r="VP29" s="15"/>
      <c r="VQ29" s="15"/>
      <c r="VR29" s="15"/>
      <c r="VS29" s="15"/>
      <c r="VT29" s="15"/>
      <c r="VU29" s="15"/>
      <c r="VV29" s="15"/>
      <c r="VW29" s="15"/>
      <c r="VX29" s="15"/>
      <c r="VY29" s="15"/>
      <c r="VZ29" s="15"/>
      <c r="WA29" s="15"/>
      <c r="WB29" s="15"/>
      <c r="WC29" s="15"/>
      <c r="WD29" s="15"/>
      <c r="WE29" s="15"/>
      <c r="WF29" s="15"/>
      <c r="WG29" s="15"/>
      <c r="WH29" s="15"/>
      <c r="WI29" s="15"/>
      <c r="WJ29" s="15"/>
      <c r="WK29" s="15"/>
      <c r="WL29" s="15"/>
      <c r="WM29" s="15"/>
      <c r="WN29" s="15"/>
      <c r="WO29" s="15"/>
      <c r="WP29" s="15"/>
      <c r="WQ29" s="15"/>
      <c r="WR29" s="15"/>
      <c r="WS29" s="15"/>
      <c r="WT29" s="15"/>
      <c r="WU29" s="15"/>
      <c r="WV29" s="15"/>
      <c r="WW29" s="15"/>
      <c r="WX29" s="15"/>
      <c r="WY29" s="15"/>
      <c r="WZ29" s="15"/>
      <c r="XA29" s="15"/>
      <c r="XB29" s="15"/>
      <c r="XC29" s="15"/>
      <c r="XD29" s="15"/>
      <c r="XE29" s="15"/>
      <c r="XF29" s="15"/>
      <c r="XG29" s="15"/>
      <c r="XH29" s="15"/>
      <c r="XI29" s="15"/>
      <c r="XJ29" s="15"/>
      <c r="XK29" s="15"/>
      <c r="XL29" s="15"/>
      <c r="XM29" s="15"/>
      <c r="XN29" s="15"/>
      <c r="XO29" s="15"/>
      <c r="XP29" s="15"/>
      <c r="XQ29" s="15"/>
      <c r="XR29" s="15"/>
      <c r="XS29" s="15"/>
      <c r="XT29" s="15"/>
      <c r="XU29" s="15"/>
      <c r="XV29" s="15"/>
      <c r="XW29" s="15"/>
      <c r="XX29" s="15"/>
      <c r="XY29" s="15"/>
      <c r="XZ29" s="15"/>
      <c r="YA29" s="15"/>
      <c r="YB29" s="15"/>
      <c r="YC29" s="15"/>
      <c r="YD29" s="15"/>
      <c r="YE29" s="15"/>
      <c r="YF29" s="15"/>
      <c r="YG29" s="15"/>
      <c r="YH29" s="15"/>
      <c r="YI29" s="15"/>
      <c r="YJ29" s="15"/>
      <c r="YK29" s="15"/>
      <c r="YL29" s="15"/>
      <c r="YM29" s="15"/>
      <c r="YN29" s="15"/>
      <c r="YO29" s="15"/>
      <c r="YP29" s="15"/>
    </row>
    <row r="30" spans="1:666" s="22" customFormat="1" x14ac:dyDescent="0.3">
      <c r="A30" s="15"/>
      <c r="B30" s="15"/>
      <c r="C30" s="79"/>
      <c r="D30" s="111"/>
      <c r="E30" s="114"/>
      <c r="F30" s="56" t="s">
        <v>183</v>
      </c>
      <c r="G30" s="93"/>
      <c r="H30" s="96"/>
      <c r="I30" s="99"/>
      <c r="J30" s="102"/>
      <c r="K30" s="123"/>
      <c r="L30" s="105"/>
      <c r="M30" s="123"/>
      <c r="N30" s="123"/>
      <c r="O30" s="108"/>
      <c r="P30" s="102"/>
      <c r="Q30" s="123"/>
      <c r="R30" s="105"/>
      <c r="S30" s="123"/>
      <c r="T30" s="123"/>
      <c r="U30" s="108"/>
      <c r="V30" s="90"/>
      <c r="W30" s="90"/>
      <c r="X30" s="73"/>
      <c r="Y30" s="87"/>
      <c r="Z30" s="87"/>
      <c r="AA30" s="87"/>
      <c r="AB30" s="87"/>
      <c r="AC30" s="62"/>
      <c r="AD30" s="87"/>
      <c r="AE30" s="84"/>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c r="IX30" s="15"/>
      <c r="IY30" s="15"/>
      <c r="IZ30" s="15"/>
      <c r="JA30" s="15"/>
      <c r="JB30" s="15"/>
      <c r="JC30" s="15"/>
      <c r="JD30" s="15"/>
      <c r="JE30" s="15"/>
      <c r="JF30" s="15"/>
      <c r="JG30" s="15"/>
      <c r="JH30" s="15"/>
      <c r="JI30" s="15"/>
      <c r="JJ30" s="15"/>
      <c r="JK30" s="15"/>
      <c r="JL30" s="15"/>
      <c r="JM30" s="15"/>
      <c r="JN30" s="15"/>
      <c r="JO30" s="15"/>
      <c r="JP30" s="15"/>
      <c r="JQ30" s="15"/>
      <c r="JR30" s="15"/>
      <c r="JS30" s="15"/>
      <c r="JT30" s="15"/>
      <c r="JU30" s="15"/>
      <c r="JV30" s="15"/>
      <c r="JW30" s="15"/>
      <c r="JX30" s="15"/>
      <c r="JY30" s="15"/>
      <c r="JZ30" s="15"/>
      <c r="KA30" s="15"/>
      <c r="KB30" s="15"/>
      <c r="KC30" s="15"/>
      <c r="KD30" s="15"/>
      <c r="KE30" s="15"/>
      <c r="KF30" s="15"/>
      <c r="KG30" s="15"/>
      <c r="KH30" s="15"/>
      <c r="KI30" s="15"/>
      <c r="KJ30" s="15"/>
      <c r="KK30" s="15"/>
      <c r="KL30" s="15"/>
      <c r="KM30" s="15"/>
      <c r="KN30" s="15"/>
      <c r="KO30" s="15"/>
      <c r="KP30" s="15"/>
      <c r="KQ30" s="15"/>
      <c r="KR30" s="15"/>
      <c r="KS30" s="15"/>
      <c r="KT30" s="15"/>
      <c r="KU30" s="15"/>
      <c r="KV30" s="15"/>
      <c r="KW30" s="15"/>
      <c r="KX30" s="15"/>
      <c r="KY30" s="15"/>
      <c r="KZ30" s="15"/>
      <c r="LA30" s="15"/>
      <c r="LB30" s="15"/>
      <c r="LC30" s="15"/>
      <c r="LD30" s="15"/>
      <c r="LE30" s="15"/>
      <c r="LF30" s="15"/>
      <c r="LG30" s="15"/>
      <c r="LH30" s="15"/>
      <c r="LI30" s="15"/>
      <c r="LJ30" s="15"/>
      <c r="LK30" s="15"/>
      <c r="LL30" s="15"/>
      <c r="LM30" s="15"/>
      <c r="LN30" s="15"/>
      <c r="LO30" s="15"/>
      <c r="LP30" s="15"/>
      <c r="LQ30" s="15"/>
      <c r="LR30" s="15"/>
      <c r="LS30" s="15"/>
      <c r="LT30" s="15"/>
      <c r="LU30" s="15"/>
      <c r="LV30" s="15"/>
      <c r="LW30" s="15"/>
      <c r="LX30" s="15"/>
      <c r="LY30" s="15"/>
      <c r="LZ30" s="15"/>
      <c r="MA30" s="15"/>
      <c r="MB30" s="15"/>
      <c r="MC30" s="15"/>
      <c r="MD30" s="15"/>
      <c r="ME30" s="15"/>
      <c r="MF30" s="15"/>
      <c r="MG30" s="15"/>
      <c r="MH30" s="15"/>
      <c r="MI30" s="15"/>
      <c r="MJ30" s="15"/>
      <c r="MK30" s="15"/>
      <c r="ML30" s="15"/>
      <c r="MM30" s="15"/>
      <c r="MN30" s="15"/>
      <c r="MO30" s="15"/>
      <c r="MP30" s="15"/>
      <c r="MQ30" s="15"/>
      <c r="MR30" s="15"/>
      <c r="MS30" s="15"/>
      <c r="MT30" s="15"/>
      <c r="MU30" s="15"/>
      <c r="MV30" s="15"/>
      <c r="MW30" s="15"/>
      <c r="MX30" s="15"/>
      <c r="MY30" s="15"/>
      <c r="MZ30" s="15"/>
      <c r="NA30" s="15"/>
      <c r="NB30" s="15"/>
      <c r="NC30" s="15"/>
      <c r="ND30" s="15"/>
      <c r="NE30" s="15"/>
      <c r="NF30" s="15"/>
      <c r="NG30" s="15"/>
      <c r="NH30" s="15"/>
      <c r="NI30" s="15"/>
      <c r="NJ30" s="15"/>
      <c r="NK30" s="15"/>
      <c r="NL30" s="15"/>
      <c r="NM30" s="15"/>
      <c r="NN30" s="15"/>
      <c r="NO30" s="15"/>
      <c r="NP30" s="15"/>
      <c r="NQ30" s="15"/>
      <c r="NR30" s="15"/>
      <c r="NS30" s="15"/>
      <c r="NT30" s="15"/>
      <c r="NU30" s="15"/>
      <c r="NV30" s="15"/>
      <c r="NW30" s="15"/>
      <c r="NX30" s="15"/>
      <c r="NY30" s="15"/>
      <c r="NZ30" s="15"/>
      <c r="OA30" s="15"/>
      <c r="OB30" s="15"/>
      <c r="OC30" s="15"/>
      <c r="OD30" s="15"/>
      <c r="OE30" s="15"/>
      <c r="OF30" s="15"/>
      <c r="OG30" s="15"/>
      <c r="OH30" s="15"/>
      <c r="OI30" s="15"/>
      <c r="OJ30" s="15"/>
      <c r="OK30" s="15"/>
      <c r="OL30" s="15"/>
      <c r="OM30" s="15"/>
      <c r="ON30" s="15"/>
      <c r="OO30" s="15"/>
      <c r="OP30" s="15"/>
      <c r="OQ30" s="15"/>
      <c r="OR30" s="15"/>
      <c r="OS30" s="15"/>
      <c r="OT30" s="15"/>
      <c r="OU30" s="15"/>
      <c r="OV30" s="15"/>
      <c r="OW30" s="15"/>
      <c r="OX30" s="15"/>
      <c r="OY30" s="15"/>
      <c r="OZ30" s="15"/>
      <c r="PA30" s="15"/>
      <c r="PB30" s="15"/>
      <c r="PC30" s="15"/>
      <c r="PD30" s="15"/>
      <c r="PE30" s="15"/>
      <c r="PF30" s="15"/>
      <c r="PG30" s="15"/>
      <c r="PH30" s="15"/>
      <c r="PI30" s="15"/>
      <c r="PJ30" s="15"/>
      <c r="PK30" s="15"/>
      <c r="PL30" s="15"/>
      <c r="PM30" s="15"/>
      <c r="PN30" s="15"/>
      <c r="PO30" s="15"/>
      <c r="PP30" s="15"/>
      <c r="PQ30" s="15"/>
      <c r="PR30" s="15"/>
      <c r="PS30" s="15"/>
      <c r="PT30" s="15"/>
      <c r="PU30" s="15"/>
      <c r="PV30" s="15"/>
      <c r="PW30" s="15"/>
      <c r="PX30" s="15"/>
      <c r="PY30" s="15"/>
      <c r="PZ30" s="15"/>
      <c r="QA30" s="15"/>
      <c r="QB30" s="15"/>
      <c r="QC30" s="15"/>
      <c r="QD30" s="15"/>
      <c r="QE30" s="15"/>
      <c r="QF30" s="15"/>
      <c r="QG30" s="15"/>
      <c r="QH30" s="15"/>
      <c r="QI30" s="15"/>
      <c r="QJ30" s="15"/>
      <c r="QK30" s="15"/>
      <c r="QL30" s="15"/>
      <c r="QM30" s="15"/>
      <c r="QN30" s="15"/>
      <c r="QO30" s="15"/>
      <c r="QP30" s="15"/>
      <c r="QQ30" s="15"/>
      <c r="QR30" s="15"/>
      <c r="QS30" s="15"/>
      <c r="QT30" s="15"/>
      <c r="QU30" s="15"/>
      <c r="QV30" s="15"/>
      <c r="QW30" s="15"/>
      <c r="QX30" s="15"/>
      <c r="QY30" s="15"/>
      <c r="QZ30" s="15"/>
      <c r="RA30" s="15"/>
      <c r="RB30" s="15"/>
      <c r="RC30" s="15"/>
      <c r="RD30" s="15"/>
      <c r="RE30" s="15"/>
      <c r="RF30" s="15"/>
      <c r="RG30" s="15"/>
      <c r="RH30" s="15"/>
      <c r="RI30" s="15"/>
      <c r="RJ30" s="15"/>
      <c r="RK30" s="15"/>
      <c r="RL30" s="15"/>
      <c r="RM30" s="15"/>
      <c r="RN30" s="15"/>
      <c r="RO30" s="15"/>
      <c r="RP30" s="15"/>
      <c r="RQ30" s="15"/>
      <c r="RR30" s="15"/>
      <c r="RS30" s="15"/>
      <c r="RT30" s="15"/>
      <c r="RU30" s="15"/>
      <c r="RV30" s="15"/>
      <c r="RW30" s="15"/>
      <c r="RX30" s="15"/>
      <c r="RY30" s="15"/>
      <c r="RZ30" s="15"/>
      <c r="SA30" s="15"/>
      <c r="SB30" s="15"/>
      <c r="SC30" s="15"/>
      <c r="SD30" s="15"/>
      <c r="SE30" s="15"/>
      <c r="SF30" s="15"/>
      <c r="SG30" s="15"/>
      <c r="SH30" s="15"/>
      <c r="SI30" s="15"/>
      <c r="SJ30" s="15"/>
      <c r="SK30" s="15"/>
      <c r="SL30" s="15"/>
      <c r="SM30" s="15"/>
      <c r="SN30" s="15"/>
      <c r="SO30" s="15"/>
      <c r="SP30" s="15"/>
      <c r="SQ30" s="15"/>
      <c r="SR30" s="15"/>
      <c r="SS30" s="15"/>
      <c r="ST30" s="15"/>
      <c r="SU30" s="15"/>
      <c r="SV30" s="15"/>
      <c r="SW30" s="15"/>
      <c r="SX30" s="15"/>
      <c r="SY30" s="15"/>
      <c r="SZ30" s="15"/>
      <c r="TA30" s="15"/>
      <c r="TB30" s="15"/>
      <c r="TC30" s="15"/>
      <c r="TD30" s="15"/>
      <c r="TE30" s="15"/>
      <c r="TF30" s="15"/>
      <c r="TG30" s="15"/>
      <c r="TH30" s="15"/>
      <c r="TI30" s="15"/>
      <c r="TJ30" s="15"/>
      <c r="TK30" s="15"/>
      <c r="TL30" s="15"/>
      <c r="TM30" s="15"/>
      <c r="TN30" s="15"/>
      <c r="TO30" s="15"/>
      <c r="TP30" s="15"/>
      <c r="TQ30" s="15"/>
      <c r="TR30" s="15"/>
      <c r="TS30" s="15"/>
      <c r="TT30" s="15"/>
      <c r="TU30" s="15"/>
      <c r="TV30" s="15"/>
      <c r="TW30" s="15"/>
      <c r="TX30" s="15"/>
      <c r="TY30" s="15"/>
      <c r="TZ30" s="15"/>
      <c r="UA30" s="15"/>
      <c r="UB30" s="15"/>
      <c r="UC30" s="15"/>
      <c r="UD30" s="15"/>
      <c r="UE30" s="15"/>
      <c r="UF30" s="15"/>
      <c r="UG30" s="15"/>
      <c r="UH30" s="15"/>
      <c r="UI30" s="15"/>
      <c r="UJ30" s="15"/>
      <c r="UK30" s="15"/>
      <c r="UL30" s="15"/>
      <c r="UM30" s="15"/>
      <c r="UN30" s="15"/>
      <c r="UO30" s="15"/>
      <c r="UP30" s="15"/>
      <c r="UQ30" s="15"/>
      <c r="UR30" s="15"/>
      <c r="US30" s="15"/>
      <c r="UT30" s="15"/>
      <c r="UU30" s="15"/>
      <c r="UV30" s="15"/>
      <c r="UW30" s="15"/>
      <c r="UX30" s="15"/>
      <c r="UY30" s="15"/>
      <c r="UZ30" s="15"/>
      <c r="VA30" s="15"/>
      <c r="VB30" s="15"/>
      <c r="VC30" s="15"/>
      <c r="VD30" s="15"/>
      <c r="VE30" s="15"/>
      <c r="VF30" s="15"/>
      <c r="VG30" s="15"/>
      <c r="VH30" s="15"/>
      <c r="VI30" s="15"/>
      <c r="VJ30" s="15"/>
      <c r="VK30" s="15"/>
      <c r="VL30" s="15"/>
      <c r="VM30" s="15"/>
      <c r="VN30" s="15"/>
      <c r="VO30" s="15"/>
      <c r="VP30" s="15"/>
      <c r="VQ30" s="15"/>
      <c r="VR30" s="15"/>
      <c r="VS30" s="15"/>
      <c r="VT30" s="15"/>
      <c r="VU30" s="15"/>
      <c r="VV30" s="15"/>
      <c r="VW30" s="15"/>
      <c r="VX30" s="15"/>
      <c r="VY30" s="15"/>
      <c r="VZ30" s="15"/>
      <c r="WA30" s="15"/>
      <c r="WB30" s="15"/>
      <c r="WC30" s="15"/>
      <c r="WD30" s="15"/>
      <c r="WE30" s="15"/>
      <c r="WF30" s="15"/>
      <c r="WG30" s="15"/>
      <c r="WH30" s="15"/>
      <c r="WI30" s="15"/>
      <c r="WJ30" s="15"/>
      <c r="WK30" s="15"/>
      <c r="WL30" s="15"/>
      <c r="WM30" s="15"/>
      <c r="WN30" s="15"/>
      <c r="WO30" s="15"/>
      <c r="WP30" s="15"/>
      <c r="WQ30" s="15"/>
      <c r="WR30" s="15"/>
      <c r="WS30" s="15"/>
      <c r="WT30" s="15"/>
      <c r="WU30" s="15"/>
      <c r="WV30" s="15"/>
      <c r="WW30" s="15"/>
      <c r="WX30" s="15"/>
      <c r="WY30" s="15"/>
      <c r="WZ30" s="15"/>
      <c r="XA30" s="15"/>
      <c r="XB30" s="15"/>
      <c r="XC30" s="15"/>
      <c r="XD30" s="15"/>
      <c r="XE30" s="15"/>
      <c r="XF30" s="15"/>
      <c r="XG30" s="15"/>
      <c r="XH30" s="15"/>
      <c r="XI30" s="15"/>
      <c r="XJ30" s="15"/>
      <c r="XK30" s="15"/>
      <c r="XL30" s="15"/>
      <c r="XM30" s="15"/>
      <c r="XN30" s="15"/>
      <c r="XO30" s="15"/>
      <c r="XP30" s="15"/>
      <c r="XQ30" s="15"/>
      <c r="XR30" s="15"/>
      <c r="XS30" s="15"/>
      <c r="XT30" s="15"/>
      <c r="XU30" s="15"/>
      <c r="XV30" s="15"/>
      <c r="XW30" s="15"/>
      <c r="XX30" s="15"/>
      <c r="XY30" s="15"/>
      <c r="XZ30" s="15"/>
      <c r="YA30" s="15"/>
      <c r="YB30" s="15"/>
      <c r="YC30" s="15"/>
      <c r="YD30" s="15"/>
      <c r="YE30" s="15"/>
      <c r="YF30" s="15"/>
      <c r="YG30" s="15"/>
      <c r="YH30" s="15"/>
      <c r="YI30" s="15"/>
      <c r="YJ30" s="15"/>
      <c r="YK30" s="15"/>
      <c r="YL30" s="15"/>
      <c r="YM30" s="15"/>
      <c r="YN30" s="15"/>
      <c r="YO30" s="15"/>
      <c r="YP30" s="15"/>
    </row>
    <row r="31" spans="1:666" s="22" customFormat="1" x14ac:dyDescent="0.3">
      <c r="A31" s="15"/>
      <c r="B31" s="15"/>
      <c r="C31" s="79"/>
      <c r="D31" s="111"/>
      <c r="E31" s="114"/>
      <c r="F31" s="56" t="s">
        <v>181</v>
      </c>
      <c r="G31" s="94"/>
      <c r="H31" s="97"/>
      <c r="I31" s="100"/>
      <c r="J31" s="103"/>
      <c r="K31" s="124"/>
      <c r="L31" s="106"/>
      <c r="M31" s="124"/>
      <c r="N31" s="124"/>
      <c r="O31" s="109"/>
      <c r="P31" s="103"/>
      <c r="Q31" s="124"/>
      <c r="R31" s="106"/>
      <c r="S31" s="124"/>
      <c r="T31" s="124"/>
      <c r="U31" s="109"/>
      <c r="V31" s="91"/>
      <c r="W31" s="91"/>
      <c r="X31" s="74"/>
      <c r="Y31" s="88"/>
      <c r="Z31" s="88"/>
      <c r="AA31" s="88"/>
      <c r="AB31" s="88"/>
      <c r="AC31" s="63"/>
      <c r="AD31" s="88"/>
      <c r="AE31" s="8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c r="IX31" s="15"/>
      <c r="IY31" s="15"/>
      <c r="IZ31" s="15"/>
      <c r="JA31" s="15"/>
      <c r="JB31" s="15"/>
      <c r="JC31" s="15"/>
      <c r="JD31" s="15"/>
      <c r="JE31" s="15"/>
      <c r="JF31" s="15"/>
      <c r="JG31" s="15"/>
      <c r="JH31" s="15"/>
      <c r="JI31" s="15"/>
      <c r="JJ31" s="15"/>
      <c r="JK31" s="15"/>
      <c r="JL31" s="15"/>
      <c r="JM31" s="15"/>
      <c r="JN31" s="15"/>
      <c r="JO31" s="15"/>
      <c r="JP31" s="15"/>
      <c r="JQ31" s="15"/>
      <c r="JR31" s="15"/>
      <c r="JS31" s="15"/>
      <c r="JT31" s="15"/>
      <c r="JU31" s="15"/>
      <c r="JV31" s="15"/>
      <c r="JW31" s="15"/>
      <c r="JX31" s="15"/>
      <c r="JY31" s="15"/>
      <c r="JZ31" s="15"/>
      <c r="KA31" s="15"/>
      <c r="KB31" s="15"/>
      <c r="KC31" s="15"/>
      <c r="KD31" s="15"/>
      <c r="KE31" s="15"/>
      <c r="KF31" s="15"/>
      <c r="KG31" s="15"/>
      <c r="KH31" s="15"/>
      <c r="KI31" s="15"/>
      <c r="KJ31" s="15"/>
      <c r="KK31" s="15"/>
      <c r="KL31" s="15"/>
      <c r="KM31" s="15"/>
      <c r="KN31" s="15"/>
      <c r="KO31" s="15"/>
      <c r="KP31" s="15"/>
      <c r="KQ31" s="15"/>
      <c r="KR31" s="15"/>
      <c r="KS31" s="15"/>
      <c r="KT31" s="15"/>
      <c r="KU31" s="15"/>
      <c r="KV31" s="15"/>
      <c r="KW31" s="15"/>
      <c r="KX31" s="15"/>
      <c r="KY31" s="15"/>
      <c r="KZ31" s="15"/>
      <c r="LA31" s="15"/>
      <c r="LB31" s="15"/>
      <c r="LC31" s="15"/>
      <c r="LD31" s="15"/>
      <c r="LE31" s="15"/>
      <c r="LF31" s="15"/>
      <c r="LG31" s="15"/>
      <c r="LH31" s="15"/>
      <c r="LI31" s="15"/>
      <c r="LJ31" s="15"/>
      <c r="LK31" s="15"/>
      <c r="LL31" s="15"/>
      <c r="LM31" s="15"/>
      <c r="LN31" s="15"/>
      <c r="LO31" s="15"/>
      <c r="LP31" s="15"/>
      <c r="LQ31" s="15"/>
      <c r="LR31" s="15"/>
      <c r="LS31" s="15"/>
      <c r="LT31" s="15"/>
      <c r="LU31" s="15"/>
      <c r="LV31" s="15"/>
      <c r="LW31" s="15"/>
      <c r="LX31" s="15"/>
      <c r="LY31" s="15"/>
      <c r="LZ31" s="15"/>
      <c r="MA31" s="15"/>
      <c r="MB31" s="15"/>
      <c r="MC31" s="15"/>
      <c r="MD31" s="15"/>
      <c r="ME31" s="15"/>
      <c r="MF31" s="15"/>
      <c r="MG31" s="15"/>
      <c r="MH31" s="15"/>
      <c r="MI31" s="15"/>
      <c r="MJ31" s="15"/>
      <c r="MK31" s="15"/>
      <c r="ML31" s="15"/>
      <c r="MM31" s="15"/>
      <c r="MN31" s="15"/>
      <c r="MO31" s="15"/>
      <c r="MP31" s="15"/>
      <c r="MQ31" s="15"/>
      <c r="MR31" s="15"/>
      <c r="MS31" s="15"/>
      <c r="MT31" s="15"/>
      <c r="MU31" s="15"/>
      <c r="MV31" s="15"/>
      <c r="MW31" s="15"/>
      <c r="MX31" s="15"/>
      <c r="MY31" s="15"/>
      <c r="MZ31" s="15"/>
      <c r="NA31" s="15"/>
      <c r="NB31" s="15"/>
      <c r="NC31" s="15"/>
      <c r="ND31" s="15"/>
      <c r="NE31" s="15"/>
      <c r="NF31" s="15"/>
      <c r="NG31" s="15"/>
      <c r="NH31" s="15"/>
      <c r="NI31" s="15"/>
      <c r="NJ31" s="15"/>
      <c r="NK31" s="15"/>
      <c r="NL31" s="15"/>
      <c r="NM31" s="15"/>
      <c r="NN31" s="15"/>
      <c r="NO31" s="15"/>
      <c r="NP31" s="15"/>
      <c r="NQ31" s="15"/>
      <c r="NR31" s="15"/>
      <c r="NS31" s="15"/>
      <c r="NT31" s="15"/>
      <c r="NU31" s="15"/>
      <c r="NV31" s="15"/>
      <c r="NW31" s="15"/>
      <c r="NX31" s="15"/>
      <c r="NY31" s="15"/>
      <c r="NZ31" s="15"/>
      <c r="OA31" s="15"/>
      <c r="OB31" s="15"/>
      <c r="OC31" s="15"/>
      <c r="OD31" s="15"/>
      <c r="OE31" s="15"/>
      <c r="OF31" s="15"/>
      <c r="OG31" s="15"/>
      <c r="OH31" s="15"/>
      <c r="OI31" s="15"/>
      <c r="OJ31" s="15"/>
      <c r="OK31" s="15"/>
      <c r="OL31" s="15"/>
      <c r="OM31" s="15"/>
      <c r="ON31" s="15"/>
      <c r="OO31" s="15"/>
      <c r="OP31" s="15"/>
      <c r="OQ31" s="15"/>
      <c r="OR31" s="15"/>
      <c r="OS31" s="15"/>
      <c r="OT31" s="15"/>
      <c r="OU31" s="15"/>
      <c r="OV31" s="15"/>
      <c r="OW31" s="15"/>
      <c r="OX31" s="15"/>
      <c r="OY31" s="15"/>
      <c r="OZ31" s="15"/>
      <c r="PA31" s="15"/>
      <c r="PB31" s="15"/>
      <c r="PC31" s="15"/>
      <c r="PD31" s="15"/>
      <c r="PE31" s="15"/>
      <c r="PF31" s="15"/>
      <c r="PG31" s="15"/>
      <c r="PH31" s="15"/>
      <c r="PI31" s="15"/>
      <c r="PJ31" s="15"/>
      <c r="PK31" s="15"/>
      <c r="PL31" s="15"/>
      <c r="PM31" s="15"/>
      <c r="PN31" s="15"/>
      <c r="PO31" s="15"/>
      <c r="PP31" s="15"/>
      <c r="PQ31" s="15"/>
      <c r="PR31" s="15"/>
      <c r="PS31" s="15"/>
      <c r="PT31" s="15"/>
      <c r="PU31" s="15"/>
      <c r="PV31" s="15"/>
      <c r="PW31" s="15"/>
      <c r="PX31" s="15"/>
      <c r="PY31" s="15"/>
      <c r="PZ31" s="15"/>
      <c r="QA31" s="15"/>
      <c r="QB31" s="15"/>
      <c r="QC31" s="15"/>
      <c r="QD31" s="15"/>
      <c r="QE31" s="15"/>
      <c r="QF31" s="15"/>
      <c r="QG31" s="15"/>
      <c r="QH31" s="15"/>
      <c r="QI31" s="15"/>
      <c r="QJ31" s="15"/>
      <c r="QK31" s="15"/>
      <c r="QL31" s="15"/>
      <c r="QM31" s="15"/>
      <c r="QN31" s="15"/>
      <c r="QO31" s="15"/>
      <c r="QP31" s="15"/>
      <c r="QQ31" s="15"/>
      <c r="QR31" s="15"/>
      <c r="QS31" s="15"/>
      <c r="QT31" s="15"/>
      <c r="QU31" s="15"/>
      <c r="QV31" s="15"/>
      <c r="QW31" s="15"/>
      <c r="QX31" s="15"/>
      <c r="QY31" s="15"/>
      <c r="QZ31" s="15"/>
      <c r="RA31" s="15"/>
      <c r="RB31" s="15"/>
      <c r="RC31" s="15"/>
      <c r="RD31" s="15"/>
      <c r="RE31" s="15"/>
      <c r="RF31" s="15"/>
      <c r="RG31" s="15"/>
      <c r="RH31" s="15"/>
      <c r="RI31" s="15"/>
      <c r="RJ31" s="15"/>
      <c r="RK31" s="15"/>
      <c r="RL31" s="15"/>
      <c r="RM31" s="15"/>
      <c r="RN31" s="15"/>
      <c r="RO31" s="15"/>
      <c r="RP31" s="15"/>
      <c r="RQ31" s="15"/>
      <c r="RR31" s="15"/>
      <c r="RS31" s="15"/>
      <c r="RT31" s="15"/>
      <c r="RU31" s="15"/>
      <c r="RV31" s="15"/>
      <c r="RW31" s="15"/>
      <c r="RX31" s="15"/>
      <c r="RY31" s="15"/>
      <c r="RZ31" s="15"/>
      <c r="SA31" s="15"/>
      <c r="SB31" s="15"/>
      <c r="SC31" s="15"/>
      <c r="SD31" s="15"/>
      <c r="SE31" s="15"/>
      <c r="SF31" s="15"/>
      <c r="SG31" s="15"/>
      <c r="SH31" s="15"/>
      <c r="SI31" s="15"/>
      <c r="SJ31" s="15"/>
      <c r="SK31" s="15"/>
      <c r="SL31" s="15"/>
      <c r="SM31" s="15"/>
      <c r="SN31" s="15"/>
      <c r="SO31" s="15"/>
      <c r="SP31" s="15"/>
      <c r="SQ31" s="15"/>
      <c r="SR31" s="15"/>
      <c r="SS31" s="15"/>
      <c r="ST31" s="15"/>
      <c r="SU31" s="15"/>
      <c r="SV31" s="15"/>
      <c r="SW31" s="15"/>
      <c r="SX31" s="15"/>
      <c r="SY31" s="15"/>
      <c r="SZ31" s="15"/>
      <c r="TA31" s="15"/>
      <c r="TB31" s="15"/>
      <c r="TC31" s="15"/>
      <c r="TD31" s="15"/>
      <c r="TE31" s="15"/>
      <c r="TF31" s="15"/>
      <c r="TG31" s="15"/>
      <c r="TH31" s="15"/>
      <c r="TI31" s="15"/>
      <c r="TJ31" s="15"/>
      <c r="TK31" s="15"/>
      <c r="TL31" s="15"/>
      <c r="TM31" s="15"/>
      <c r="TN31" s="15"/>
      <c r="TO31" s="15"/>
      <c r="TP31" s="15"/>
      <c r="TQ31" s="15"/>
      <c r="TR31" s="15"/>
      <c r="TS31" s="15"/>
      <c r="TT31" s="15"/>
      <c r="TU31" s="15"/>
      <c r="TV31" s="15"/>
      <c r="TW31" s="15"/>
      <c r="TX31" s="15"/>
      <c r="TY31" s="15"/>
      <c r="TZ31" s="15"/>
      <c r="UA31" s="15"/>
      <c r="UB31" s="15"/>
      <c r="UC31" s="15"/>
      <c r="UD31" s="15"/>
      <c r="UE31" s="15"/>
      <c r="UF31" s="15"/>
      <c r="UG31" s="15"/>
      <c r="UH31" s="15"/>
      <c r="UI31" s="15"/>
      <c r="UJ31" s="15"/>
      <c r="UK31" s="15"/>
      <c r="UL31" s="15"/>
      <c r="UM31" s="15"/>
      <c r="UN31" s="15"/>
      <c r="UO31" s="15"/>
      <c r="UP31" s="15"/>
      <c r="UQ31" s="15"/>
      <c r="UR31" s="15"/>
      <c r="US31" s="15"/>
      <c r="UT31" s="15"/>
      <c r="UU31" s="15"/>
      <c r="UV31" s="15"/>
      <c r="UW31" s="15"/>
      <c r="UX31" s="15"/>
      <c r="UY31" s="15"/>
      <c r="UZ31" s="15"/>
      <c r="VA31" s="15"/>
      <c r="VB31" s="15"/>
      <c r="VC31" s="15"/>
      <c r="VD31" s="15"/>
      <c r="VE31" s="15"/>
      <c r="VF31" s="15"/>
      <c r="VG31" s="15"/>
      <c r="VH31" s="15"/>
      <c r="VI31" s="15"/>
      <c r="VJ31" s="15"/>
      <c r="VK31" s="15"/>
      <c r="VL31" s="15"/>
      <c r="VM31" s="15"/>
      <c r="VN31" s="15"/>
      <c r="VO31" s="15"/>
      <c r="VP31" s="15"/>
      <c r="VQ31" s="15"/>
      <c r="VR31" s="15"/>
      <c r="VS31" s="15"/>
      <c r="VT31" s="15"/>
      <c r="VU31" s="15"/>
      <c r="VV31" s="15"/>
      <c r="VW31" s="15"/>
      <c r="VX31" s="15"/>
      <c r="VY31" s="15"/>
      <c r="VZ31" s="15"/>
      <c r="WA31" s="15"/>
      <c r="WB31" s="15"/>
      <c r="WC31" s="15"/>
      <c r="WD31" s="15"/>
      <c r="WE31" s="15"/>
      <c r="WF31" s="15"/>
      <c r="WG31" s="15"/>
      <c r="WH31" s="15"/>
      <c r="WI31" s="15"/>
      <c r="WJ31" s="15"/>
      <c r="WK31" s="15"/>
      <c r="WL31" s="15"/>
      <c r="WM31" s="15"/>
      <c r="WN31" s="15"/>
      <c r="WO31" s="15"/>
      <c r="WP31" s="15"/>
      <c r="WQ31" s="15"/>
      <c r="WR31" s="15"/>
      <c r="WS31" s="15"/>
      <c r="WT31" s="15"/>
      <c r="WU31" s="15"/>
      <c r="WV31" s="15"/>
      <c r="WW31" s="15"/>
      <c r="WX31" s="15"/>
      <c r="WY31" s="15"/>
      <c r="WZ31" s="15"/>
      <c r="XA31" s="15"/>
      <c r="XB31" s="15"/>
      <c r="XC31" s="15"/>
      <c r="XD31" s="15"/>
      <c r="XE31" s="15"/>
      <c r="XF31" s="15"/>
      <c r="XG31" s="15"/>
      <c r="XH31" s="15"/>
      <c r="XI31" s="15"/>
      <c r="XJ31" s="15"/>
      <c r="XK31" s="15"/>
      <c r="XL31" s="15"/>
      <c r="XM31" s="15"/>
      <c r="XN31" s="15"/>
      <c r="XO31" s="15"/>
      <c r="XP31" s="15"/>
      <c r="XQ31" s="15"/>
      <c r="XR31" s="15"/>
      <c r="XS31" s="15"/>
      <c r="XT31" s="15"/>
      <c r="XU31" s="15"/>
      <c r="XV31" s="15"/>
      <c r="XW31" s="15"/>
      <c r="XX31" s="15"/>
      <c r="XY31" s="15"/>
      <c r="XZ31" s="15"/>
      <c r="YA31" s="15"/>
      <c r="YB31" s="15"/>
      <c r="YC31" s="15"/>
      <c r="YD31" s="15"/>
      <c r="YE31" s="15"/>
      <c r="YF31" s="15"/>
      <c r="YG31" s="15"/>
      <c r="YH31" s="15"/>
      <c r="YI31" s="15"/>
      <c r="YJ31" s="15"/>
      <c r="YK31" s="15"/>
      <c r="YL31" s="15"/>
      <c r="YM31" s="15"/>
      <c r="YN31" s="15"/>
      <c r="YO31" s="15"/>
      <c r="YP31" s="15"/>
    </row>
    <row r="32" spans="1:666" s="22" customFormat="1" ht="34.5" x14ac:dyDescent="0.3">
      <c r="A32" s="15"/>
      <c r="B32" s="15"/>
      <c r="C32" s="79" t="s">
        <v>324</v>
      </c>
      <c r="D32" s="111" t="s">
        <v>153</v>
      </c>
      <c r="E32" s="114" t="s">
        <v>204</v>
      </c>
      <c r="F32" s="56" t="s">
        <v>205</v>
      </c>
      <c r="G32" s="116" t="s">
        <v>199</v>
      </c>
      <c r="H32" s="117" t="s">
        <v>207</v>
      </c>
      <c r="I32" s="115" t="s">
        <v>208</v>
      </c>
      <c r="J32" s="101" t="s">
        <v>315</v>
      </c>
      <c r="K32" s="122">
        <f t="shared" si="2"/>
        <v>1</v>
      </c>
      <c r="L32" s="104" t="s">
        <v>23</v>
      </c>
      <c r="M32" s="122">
        <f t="shared" si="0"/>
        <v>2</v>
      </c>
      <c r="N32" s="122" t="str">
        <f t="shared" si="4"/>
        <v>12</v>
      </c>
      <c r="O32" s="107" t="str">
        <f>VLOOKUP(N32,'Tabla de Valoracion'!$I$11:$K$25,3,FALSE)</f>
        <v>ZONA DE RIESGO BAJA</v>
      </c>
      <c r="P32" s="101" t="s">
        <v>315</v>
      </c>
      <c r="Q32" s="122">
        <f t="shared" si="3"/>
        <v>1</v>
      </c>
      <c r="R32" s="104" t="s">
        <v>23</v>
      </c>
      <c r="S32" s="122">
        <f t="shared" si="1"/>
        <v>2</v>
      </c>
      <c r="T32" s="122" t="str">
        <f t="shared" ref="T32" si="11">CONCATENATE(Q32,S32)</f>
        <v>12</v>
      </c>
      <c r="U32" s="107" t="str">
        <f>VLOOKUP(T32,'Tabla de Valoracion'!$I$11:$K$25,3,FALSE)</f>
        <v>ZONA DE RIESGO BAJA</v>
      </c>
      <c r="V32" s="89">
        <v>44562</v>
      </c>
      <c r="W32" s="89">
        <v>44926</v>
      </c>
      <c r="X32" s="72" t="s">
        <v>371</v>
      </c>
      <c r="Y32" s="86" t="s">
        <v>372</v>
      </c>
      <c r="Z32" s="86" t="s">
        <v>373</v>
      </c>
      <c r="AA32" s="82" t="s">
        <v>414</v>
      </c>
      <c r="AB32" s="82" t="s">
        <v>374</v>
      </c>
      <c r="AC32" s="82" t="s">
        <v>375</v>
      </c>
      <c r="AD32" s="82" t="s">
        <v>350</v>
      </c>
      <c r="AE32" s="69">
        <v>1</v>
      </c>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c r="IX32" s="15"/>
      <c r="IY32" s="15"/>
      <c r="IZ32" s="15"/>
      <c r="JA32" s="15"/>
      <c r="JB32" s="15"/>
      <c r="JC32" s="15"/>
      <c r="JD32" s="15"/>
      <c r="JE32" s="15"/>
      <c r="JF32" s="15"/>
      <c r="JG32" s="15"/>
      <c r="JH32" s="15"/>
      <c r="JI32" s="15"/>
      <c r="JJ32" s="15"/>
      <c r="JK32" s="15"/>
      <c r="JL32" s="15"/>
      <c r="JM32" s="15"/>
      <c r="JN32" s="15"/>
      <c r="JO32" s="15"/>
      <c r="JP32" s="15"/>
      <c r="JQ32" s="15"/>
      <c r="JR32" s="15"/>
      <c r="JS32" s="15"/>
      <c r="JT32" s="15"/>
      <c r="JU32" s="15"/>
      <c r="JV32" s="15"/>
      <c r="JW32" s="15"/>
      <c r="JX32" s="15"/>
      <c r="JY32" s="15"/>
      <c r="JZ32" s="15"/>
      <c r="KA32" s="15"/>
      <c r="KB32" s="15"/>
      <c r="KC32" s="15"/>
      <c r="KD32" s="15"/>
      <c r="KE32" s="15"/>
      <c r="KF32" s="15"/>
      <c r="KG32" s="15"/>
      <c r="KH32" s="15"/>
      <c r="KI32" s="15"/>
      <c r="KJ32" s="15"/>
      <c r="KK32" s="15"/>
      <c r="KL32" s="15"/>
      <c r="KM32" s="15"/>
      <c r="KN32" s="15"/>
      <c r="KO32" s="15"/>
      <c r="KP32" s="15"/>
      <c r="KQ32" s="15"/>
      <c r="KR32" s="15"/>
      <c r="KS32" s="15"/>
      <c r="KT32" s="15"/>
      <c r="KU32" s="15"/>
      <c r="KV32" s="15"/>
      <c r="KW32" s="15"/>
      <c r="KX32" s="15"/>
      <c r="KY32" s="15"/>
      <c r="KZ32" s="15"/>
      <c r="LA32" s="15"/>
      <c r="LB32" s="15"/>
      <c r="LC32" s="15"/>
      <c r="LD32" s="15"/>
      <c r="LE32" s="15"/>
      <c r="LF32" s="15"/>
      <c r="LG32" s="15"/>
      <c r="LH32" s="15"/>
      <c r="LI32" s="15"/>
      <c r="LJ32" s="15"/>
      <c r="LK32" s="15"/>
      <c r="LL32" s="15"/>
      <c r="LM32" s="15"/>
      <c r="LN32" s="15"/>
      <c r="LO32" s="15"/>
      <c r="LP32" s="15"/>
      <c r="LQ32" s="15"/>
      <c r="LR32" s="15"/>
      <c r="LS32" s="15"/>
      <c r="LT32" s="15"/>
      <c r="LU32" s="15"/>
      <c r="LV32" s="15"/>
      <c r="LW32" s="15"/>
      <c r="LX32" s="15"/>
      <c r="LY32" s="15"/>
      <c r="LZ32" s="15"/>
      <c r="MA32" s="15"/>
      <c r="MB32" s="15"/>
      <c r="MC32" s="15"/>
      <c r="MD32" s="15"/>
      <c r="ME32" s="15"/>
      <c r="MF32" s="15"/>
      <c r="MG32" s="15"/>
      <c r="MH32" s="15"/>
      <c r="MI32" s="15"/>
      <c r="MJ32" s="15"/>
      <c r="MK32" s="15"/>
      <c r="ML32" s="15"/>
      <c r="MM32" s="15"/>
      <c r="MN32" s="15"/>
      <c r="MO32" s="15"/>
      <c r="MP32" s="15"/>
      <c r="MQ32" s="15"/>
      <c r="MR32" s="15"/>
      <c r="MS32" s="15"/>
      <c r="MT32" s="15"/>
      <c r="MU32" s="15"/>
      <c r="MV32" s="15"/>
      <c r="MW32" s="15"/>
      <c r="MX32" s="15"/>
      <c r="MY32" s="15"/>
      <c r="MZ32" s="15"/>
      <c r="NA32" s="15"/>
      <c r="NB32" s="15"/>
      <c r="NC32" s="15"/>
      <c r="ND32" s="15"/>
      <c r="NE32" s="15"/>
      <c r="NF32" s="15"/>
      <c r="NG32" s="15"/>
      <c r="NH32" s="15"/>
      <c r="NI32" s="15"/>
      <c r="NJ32" s="15"/>
      <c r="NK32" s="15"/>
      <c r="NL32" s="15"/>
      <c r="NM32" s="15"/>
      <c r="NN32" s="15"/>
      <c r="NO32" s="15"/>
      <c r="NP32" s="15"/>
      <c r="NQ32" s="15"/>
      <c r="NR32" s="15"/>
      <c r="NS32" s="15"/>
      <c r="NT32" s="15"/>
      <c r="NU32" s="15"/>
      <c r="NV32" s="15"/>
      <c r="NW32" s="15"/>
      <c r="NX32" s="15"/>
      <c r="NY32" s="15"/>
      <c r="NZ32" s="15"/>
      <c r="OA32" s="15"/>
      <c r="OB32" s="15"/>
      <c r="OC32" s="15"/>
      <c r="OD32" s="15"/>
      <c r="OE32" s="15"/>
      <c r="OF32" s="15"/>
      <c r="OG32" s="15"/>
      <c r="OH32" s="15"/>
      <c r="OI32" s="15"/>
      <c r="OJ32" s="15"/>
      <c r="OK32" s="15"/>
      <c r="OL32" s="15"/>
      <c r="OM32" s="15"/>
      <c r="ON32" s="15"/>
      <c r="OO32" s="15"/>
      <c r="OP32" s="15"/>
      <c r="OQ32" s="15"/>
      <c r="OR32" s="15"/>
      <c r="OS32" s="15"/>
      <c r="OT32" s="15"/>
      <c r="OU32" s="15"/>
      <c r="OV32" s="15"/>
      <c r="OW32" s="15"/>
      <c r="OX32" s="15"/>
      <c r="OY32" s="15"/>
      <c r="OZ32" s="15"/>
      <c r="PA32" s="15"/>
      <c r="PB32" s="15"/>
      <c r="PC32" s="15"/>
      <c r="PD32" s="15"/>
      <c r="PE32" s="15"/>
      <c r="PF32" s="15"/>
      <c r="PG32" s="15"/>
      <c r="PH32" s="15"/>
      <c r="PI32" s="15"/>
      <c r="PJ32" s="15"/>
      <c r="PK32" s="15"/>
      <c r="PL32" s="15"/>
      <c r="PM32" s="15"/>
      <c r="PN32" s="15"/>
      <c r="PO32" s="15"/>
      <c r="PP32" s="15"/>
      <c r="PQ32" s="15"/>
      <c r="PR32" s="15"/>
      <c r="PS32" s="15"/>
      <c r="PT32" s="15"/>
      <c r="PU32" s="15"/>
      <c r="PV32" s="15"/>
      <c r="PW32" s="15"/>
      <c r="PX32" s="15"/>
      <c r="PY32" s="15"/>
      <c r="PZ32" s="15"/>
      <c r="QA32" s="15"/>
      <c r="QB32" s="15"/>
      <c r="QC32" s="15"/>
      <c r="QD32" s="15"/>
      <c r="QE32" s="15"/>
      <c r="QF32" s="15"/>
      <c r="QG32" s="15"/>
      <c r="QH32" s="15"/>
      <c r="QI32" s="15"/>
      <c r="QJ32" s="15"/>
      <c r="QK32" s="15"/>
      <c r="QL32" s="15"/>
      <c r="QM32" s="15"/>
      <c r="QN32" s="15"/>
      <c r="QO32" s="15"/>
      <c r="QP32" s="15"/>
      <c r="QQ32" s="15"/>
      <c r="QR32" s="15"/>
      <c r="QS32" s="15"/>
      <c r="QT32" s="15"/>
      <c r="QU32" s="15"/>
      <c r="QV32" s="15"/>
      <c r="QW32" s="15"/>
      <c r="QX32" s="15"/>
      <c r="QY32" s="15"/>
      <c r="QZ32" s="15"/>
      <c r="RA32" s="15"/>
      <c r="RB32" s="15"/>
      <c r="RC32" s="15"/>
      <c r="RD32" s="15"/>
      <c r="RE32" s="15"/>
      <c r="RF32" s="15"/>
      <c r="RG32" s="15"/>
      <c r="RH32" s="15"/>
      <c r="RI32" s="15"/>
      <c r="RJ32" s="15"/>
      <c r="RK32" s="15"/>
      <c r="RL32" s="15"/>
      <c r="RM32" s="15"/>
      <c r="RN32" s="15"/>
      <c r="RO32" s="15"/>
      <c r="RP32" s="15"/>
      <c r="RQ32" s="15"/>
      <c r="RR32" s="15"/>
      <c r="RS32" s="15"/>
      <c r="RT32" s="15"/>
      <c r="RU32" s="15"/>
      <c r="RV32" s="15"/>
      <c r="RW32" s="15"/>
      <c r="RX32" s="15"/>
      <c r="RY32" s="15"/>
      <c r="RZ32" s="15"/>
      <c r="SA32" s="15"/>
      <c r="SB32" s="15"/>
      <c r="SC32" s="15"/>
      <c r="SD32" s="15"/>
      <c r="SE32" s="15"/>
      <c r="SF32" s="15"/>
      <c r="SG32" s="15"/>
      <c r="SH32" s="15"/>
      <c r="SI32" s="15"/>
      <c r="SJ32" s="15"/>
      <c r="SK32" s="15"/>
      <c r="SL32" s="15"/>
      <c r="SM32" s="15"/>
      <c r="SN32" s="15"/>
      <c r="SO32" s="15"/>
      <c r="SP32" s="15"/>
      <c r="SQ32" s="15"/>
      <c r="SR32" s="15"/>
      <c r="SS32" s="15"/>
      <c r="ST32" s="15"/>
      <c r="SU32" s="15"/>
      <c r="SV32" s="15"/>
      <c r="SW32" s="15"/>
      <c r="SX32" s="15"/>
      <c r="SY32" s="15"/>
      <c r="SZ32" s="15"/>
      <c r="TA32" s="15"/>
      <c r="TB32" s="15"/>
      <c r="TC32" s="15"/>
      <c r="TD32" s="15"/>
      <c r="TE32" s="15"/>
      <c r="TF32" s="15"/>
      <c r="TG32" s="15"/>
      <c r="TH32" s="15"/>
      <c r="TI32" s="15"/>
      <c r="TJ32" s="15"/>
      <c r="TK32" s="15"/>
      <c r="TL32" s="15"/>
      <c r="TM32" s="15"/>
      <c r="TN32" s="15"/>
      <c r="TO32" s="15"/>
      <c r="TP32" s="15"/>
      <c r="TQ32" s="15"/>
      <c r="TR32" s="15"/>
      <c r="TS32" s="15"/>
      <c r="TT32" s="15"/>
      <c r="TU32" s="15"/>
      <c r="TV32" s="15"/>
      <c r="TW32" s="15"/>
      <c r="TX32" s="15"/>
      <c r="TY32" s="15"/>
      <c r="TZ32" s="15"/>
      <c r="UA32" s="15"/>
      <c r="UB32" s="15"/>
      <c r="UC32" s="15"/>
      <c r="UD32" s="15"/>
      <c r="UE32" s="15"/>
      <c r="UF32" s="15"/>
      <c r="UG32" s="15"/>
      <c r="UH32" s="15"/>
      <c r="UI32" s="15"/>
      <c r="UJ32" s="15"/>
      <c r="UK32" s="15"/>
      <c r="UL32" s="15"/>
      <c r="UM32" s="15"/>
      <c r="UN32" s="15"/>
      <c r="UO32" s="15"/>
      <c r="UP32" s="15"/>
      <c r="UQ32" s="15"/>
      <c r="UR32" s="15"/>
      <c r="US32" s="15"/>
      <c r="UT32" s="15"/>
      <c r="UU32" s="15"/>
      <c r="UV32" s="15"/>
      <c r="UW32" s="15"/>
      <c r="UX32" s="15"/>
      <c r="UY32" s="15"/>
      <c r="UZ32" s="15"/>
      <c r="VA32" s="15"/>
      <c r="VB32" s="15"/>
      <c r="VC32" s="15"/>
      <c r="VD32" s="15"/>
      <c r="VE32" s="15"/>
      <c r="VF32" s="15"/>
      <c r="VG32" s="15"/>
      <c r="VH32" s="15"/>
      <c r="VI32" s="15"/>
      <c r="VJ32" s="15"/>
      <c r="VK32" s="15"/>
      <c r="VL32" s="15"/>
      <c r="VM32" s="15"/>
      <c r="VN32" s="15"/>
      <c r="VO32" s="15"/>
      <c r="VP32" s="15"/>
      <c r="VQ32" s="15"/>
      <c r="VR32" s="15"/>
      <c r="VS32" s="15"/>
      <c r="VT32" s="15"/>
      <c r="VU32" s="15"/>
      <c r="VV32" s="15"/>
      <c r="VW32" s="15"/>
      <c r="VX32" s="15"/>
      <c r="VY32" s="15"/>
      <c r="VZ32" s="15"/>
      <c r="WA32" s="15"/>
      <c r="WB32" s="15"/>
      <c r="WC32" s="15"/>
      <c r="WD32" s="15"/>
      <c r="WE32" s="15"/>
      <c r="WF32" s="15"/>
      <c r="WG32" s="15"/>
      <c r="WH32" s="15"/>
      <c r="WI32" s="15"/>
      <c r="WJ32" s="15"/>
      <c r="WK32" s="15"/>
      <c r="WL32" s="15"/>
      <c r="WM32" s="15"/>
      <c r="WN32" s="15"/>
      <c r="WO32" s="15"/>
      <c r="WP32" s="15"/>
      <c r="WQ32" s="15"/>
      <c r="WR32" s="15"/>
      <c r="WS32" s="15"/>
      <c r="WT32" s="15"/>
      <c r="WU32" s="15"/>
      <c r="WV32" s="15"/>
      <c r="WW32" s="15"/>
      <c r="WX32" s="15"/>
      <c r="WY32" s="15"/>
      <c r="WZ32" s="15"/>
      <c r="XA32" s="15"/>
      <c r="XB32" s="15"/>
      <c r="XC32" s="15"/>
      <c r="XD32" s="15"/>
      <c r="XE32" s="15"/>
      <c r="XF32" s="15"/>
      <c r="XG32" s="15"/>
      <c r="XH32" s="15"/>
      <c r="XI32" s="15"/>
      <c r="XJ32" s="15"/>
      <c r="XK32" s="15"/>
      <c r="XL32" s="15"/>
      <c r="XM32" s="15"/>
      <c r="XN32" s="15"/>
      <c r="XO32" s="15"/>
      <c r="XP32" s="15"/>
      <c r="XQ32" s="15"/>
      <c r="XR32" s="15"/>
      <c r="XS32" s="15"/>
      <c r="XT32" s="15"/>
      <c r="XU32" s="15"/>
      <c r="XV32" s="15"/>
      <c r="XW32" s="15"/>
      <c r="XX32" s="15"/>
      <c r="XY32" s="15"/>
      <c r="XZ32" s="15"/>
      <c r="YA32" s="15"/>
      <c r="YB32" s="15"/>
      <c r="YC32" s="15"/>
      <c r="YD32" s="15"/>
      <c r="YE32" s="15"/>
      <c r="YF32" s="15"/>
      <c r="YG32" s="15"/>
      <c r="YH32" s="15"/>
      <c r="YI32" s="15"/>
      <c r="YJ32" s="15"/>
      <c r="YK32" s="15"/>
      <c r="YL32" s="15"/>
      <c r="YM32" s="15"/>
      <c r="YN32" s="15"/>
      <c r="YO32" s="15"/>
      <c r="YP32" s="15"/>
    </row>
    <row r="33" spans="1:666" s="22" customFormat="1" ht="34.5" x14ac:dyDescent="0.3">
      <c r="A33" s="15"/>
      <c r="B33" s="15"/>
      <c r="C33" s="79"/>
      <c r="D33" s="111"/>
      <c r="E33" s="114"/>
      <c r="F33" s="56" t="s">
        <v>206</v>
      </c>
      <c r="G33" s="116"/>
      <c r="H33" s="117"/>
      <c r="I33" s="115"/>
      <c r="J33" s="102"/>
      <c r="K33" s="123"/>
      <c r="L33" s="105"/>
      <c r="M33" s="123"/>
      <c r="N33" s="123"/>
      <c r="O33" s="108"/>
      <c r="P33" s="102"/>
      <c r="Q33" s="123"/>
      <c r="R33" s="105"/>
      <c r="S33" s="123"/>
      <c r="T33" s="123"/>
      <c r="U33" s="108"/>
      <c r="V33" s="90"/>
      <c r="W33" s="90"/>
      <c r="X33" s="73"/>
      <c r="Y33" s="87"/>
      <c r="Z33" s="87"/>
      <c r="AA33" s="83"/>
      <c r="AB33" s="83"/>
      <c r="AC33" s="83"/>
      <c r="AD33" s="83"/>
      <c r="AE33" s="70"/>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c r="IX33" s="15"/>
      <c r="IY33" s="15"/>
      <c r="IZ33" s="15"/>
      <c r="JA33" s="15"/>
      <c r="JB33" s="15"/>
      <c r="JC33" s="15"/>
      <c r="JD33" s="15"/>
      <c r="JE33" s="15"/>
      <c r="JF33" s="15"/>
      <c r="JG33" s="15"/>
      <c r="JH33" s="15"/>
      <c r="JI33" s="15"/>
      <c r="JJ33" s="15"/>
      <c r="JK33" s="15"/>
      <c r="JL33" s="15"/>
      <c r="JM33" s="15"/>
      <c r="JN33" s="15"/>
      <c r="JO33" s="15"/>
      <c r="JP33" s="15"/>
      <c r="JQ33" s="15"/>
      <c r="JR33" s="15"/>
      <c r="JS33" s="15"/>
      <c r="JT33" s="15"/>
      <c r="JU33" s="15"/>
      <c r="JV33" s="15"/>
      <c r="JW33" s="15"/>
      <c r="JX33" s="15"/>
      <c r="JY33" s="15"/>
      <c r="JZ33" s="15"/>
      <c r="KA33" s="15"/>
      <c r="KB33" s="15"/>
      <c r="KC33" s="15"/>
      <c r="KD33" s="15"/>
      <c r="KE33" s="15"/>
      <c r="KF33" s="15"/>
      <c r="KG33" s="15"/>
      <c r="KH33" s="15"/>
      <c r="KI33" s="15"/>
      <c r="KJ33" s="15"/>
      <c r="KK33" s="15"/>
      <c r="KL33" s="15"/>
      <c r="KM33" s="15"/>
      <c r="KN33" s="15"/>
      <c r="KO33" s="15"/>
      <c r="KP33" s="15"/>
      <c r="KQ33" s="15"/>
      <c r="KR33" s="15"/>
      <c r="KS33" s="15"/>
      <c r="KT33" s="15"/>
      <c r="KU33" s="15"/>
      <c r="KV33" s="15"/>
      <c r="KW33" s="15"/>
      <c r="KX33" s="15"/>
      <c r="KY33" s="15"/>
      <c r="KZ33" s="15"/>
      <c r="LA33" s="15"/>
      <c r="LB33" s="15"/>
      <c r="LC33" s="15"/>
      <c r="LD33" s="15"/>
      <c r="LE33" s="15"/>
      <c r="LF33" s="15"/>
      <c r="LG33" s="15"/>
      <c r="LH33" s="15"/>
      <c r="LI33" s="15"/>
      <c r="LJ33" s="15"/>
      <c r="LK33" s="15"/>
      <c r="LL33" s="15"/>
      <c r="LM33" s="15"/>
      <c r="LN33" s="15"/>
      <c r="LO33" s="15"/>
      <c r="LP33" s="15"/>
      <c r="LQ33" s="15"/>
      <c r="LR33" s="15"/>
      <c r="LS33" s="15"/>
      <c r="LT33" s="15"/>
      <c r="LU33" s="15"/>
      <c r="LV33" s="15"/>
      <c r="LW33" s="15"/>
      <c r="LX33" s="15"/>
      <c r="LY33" s="15"/>
      <c r="LZ33" s="15"/>
      <c r="MA33" s="15"/>
      <c r="MB33" s="15"/>
      <c r="MC33" s="15"/>
      <c r="MD33" s="15"/>
      <c r="ME33" s="15"/>
      <c r="MF33" s="15"/>
      <c r="MG33" s="15"/>
      <c r="MH33" s="15"/>
      <c r="MI33" s="15"/>
      <c r="MJ33" s="15"/>
      <c r="MK33" s="15"/>
      <c r="ML33" s="15"/>
      <c r="MM33" s="15"/>
      <c r="MN33" s="15"/>
      <c r="MO33" s="15"/>
      <c r="MP33" s="15"/>
      <c r="MQ33" s="15"/>
      <c r="MR33" s="15"/>
      <c r="MS33" s="15"/>
      <c r="MT33" s="15"/>
      <c r="MU33" s="15"/>
      <c r="MV33" s="15"/>
      <c r="MW33" s="15"/>
      <c r="MX33" s="15"/>
      <c r="MY33" s="15"/>
      <c r="MZ33" s="15"/>
      <c r="NA33" s="15"/>
      <c r="NB33" s="15"/>
      <c r="NC33" s="15"/>
      <c r="ND33" s="15"/>
      <c r="NE33" s="15"/>
      <c r="NF33" s="15"/>
      <c r="NG33" s="15"/>
      <c r="NH33" s="15"/>
      <c r="NI33" s="15"/>
      <c r="NJ33" s="15"/>
      <c r="NK33" s="15"/>
      <c r="NL33" s="15"/>
      <c r="NM33" s="15"/>
      <c r="NN33" s="15"/>
      <c r="NO33" s="15"/>
      <c r="NP33" s="15"/>
      <c r="NQ33" s="15"/>
      <c r="NR33" s="15"/>
      <c r="NS33" s="15"/>
      <c r="NT33" s="15"/>
      <c r="NU33" s="15"/>
      <c r="NV33" s="15"/>
      <c r="NW33" s="15"/>
      <c r="NX33" s="15"/>
      <c r="NY33" s="15"/>
      <c r="NZ33" s="15"/>
      <c r="OA33" s="15"/>
      <c r="OB33" s="15"/>
      <c r="OC33" s="15"/>
      <c r="OD33" s="15"/>
      <c r="OE33" s="15"/>
      <c r="OF33" s="15"/>
      <c r="OG33" s="15"/>
      <c r="OH33" s="15"/>
      <c r="OI33" s="15"/>
      <c r="OJ33" s="15"/>
      <c r="OK33" s="15"/>
      <c r="OL33" s="15"/>
      <c r="OM33" s="15"/>
      <c r="ON33" s="15"/>
      <c r="OO33" s="15"/>
      <c r="OP33" s="15"/>
      <c r="OQ33" s="15"/>
      <c r="OR33" s="15"/>
      <c r="OS33" s="15"/>
      <c r="OT33" s="15"/>
      <c r="OU33" s="15"/>
      <c r="OV33" s="15"/>
      <c r="OW33" s="15"/>
      <c r="OX33" s="15"/>
      <c r="OY33" s="15"/>
      <c r="OZ33" s="15"/>
      <c r="PA33" s="15"/>
      <c r="PB33" s="15"/>
      <c r="PC33" s="15"/>
      <c r="PD33" s="15"/>
      <c r="PE33" s="15"/>
      <c r="PF33" s="15"/>
      <c r="PG33" s="15"/>
      <c r="PH33" s="15"/>
      <c r="PI33" s="15"/>
      <c r="PJ33" s="15"/>
      <c r="PK33" s="15"/>
      <c r="PL33" s="15"/>
      <c r="PM33" s="15"/>
      <c r="PN33" s="15"/>
      <c r="PO33" s="15"/>
      <c r="PP33" s="15"/>
      <c r="PQ33" s="15"/>
      <c r="PR33" s="15"/>
      <c r="PS33" s="15"/>
      <c r="PT33" s="15"/>
      <c r="PU33" s="15"/>
      <c r="PV33" s="15"/>
      <c r="PW33" s="15"/>
      <c r="PX33" s="15"/>
      <c r="PY33" s="15"/>
      <c r="PZ33" s="15"/>
      <c r="QA33" s="15"/>
      <c r="QB33" s="15"/>
      <c r="QC33" s="15"/>
      <c r="QD33" s="15"/>
      <c r="QE33" s="15"/>
      <c r="QF33" s="15"/>
      <c r="QG33" s="15"/>
      <c r="QH33" s="15"/>
      <c r="QI33" s="15"/>
      <c r="QJ33" s="15"/>
      <c r="QK33" s="15"/>
      <c r="QL33" s="15"/>
      <c r="QM33" s="15"/>
      <c r="QN33" s="15"/>
      <c r="QO33" s="15"/>
      <c r="QP33" s="15"/>
      <c r="QQ33" s="15"/>
      <c r="QR33" s="15"/>
      <c r="QS33" s="15"/>
      <c r="QT33" s="15"/>
      <c r="QU33" s="15"/>
      <c r="QV33" s="15"/>
      <c r="QW33" s="15"/>
      <c r="QX33" s="15"/>
      <c r="QY33" s="15"/>
      <c r="QZ33" s="15"/>
      <c r="RA33" s="15"/>
      <c r="RB33" s="15"/>
      <c r="RC33" s="15"/>
      <c r="RD33" s="15"/>
      <c r="RE33" s="15"/>
      <c r="RF33" s="15"/>
      <c r="RG33" s="15"/>
      <c r="RH33" s="15"/>
      <c r="RI33" s="15"/>
      <c r="RJ33" s="15"/>
      <c r="RK33" s="15"/>
      <c r="RL33" s="15"/>
      <c r="RM33" s="15"/>
      <c r="RN33" s="15"/>
      <c r="RO33" s="15"/>
      <c r="RP33" s="15"/>
      <c r="RQ33" s="15"/>
      <c r="RR33" s="15"/>
      <c r="RS33" s="15"/>
      <c r="RT33" s="15"/>
      <c r="RU33" s="15"/>
      <c r="RV33" s="15"/>
      <c r="RW33" s="15"/>
      <c r="RX33" s="15"/>
      <c r="RY33" s="15"/>
      <c r="RZ33" s="15"/>
      <c r="SA33" s="15"/>
      <c r="SB33" s="15"/>
      <c r="SC33" s="15"/>
      <c r="SD33" s="15"/>
      <c r="SE33" s="15"/>
      <c r="SF33" s="15"/>
      <c r="SG33" s="15"/>
      <c r="SH33" s="15"/>
      <c r="SI33" s="15"/>
      <c r="SJ33" s="15"/>
      <c r="SK33" s="15"/>
      <c r="SL33" s="15"/>
      <c r="SM33" s="15"/>
      <c r="SN33" s="15"/>
      <c r="SO33" s="15"/>
      <c r="SP33" s="15"/>
      <c r="SQ33" s="15"/>
      <c r="SR33" s="15"/>
      <c r="SS33" s="15"/>
      <c r="ST33" s="15"/>
      <c r="SU33" s="15"/>
      <c r="SV33" s="15"/>
      <c r="SW33" s="15"/>
      <c r="SX33" s="15"/>
      <c r="SY33" s="15"/>
      <c r="SZ33" s="15"/>
      <c r="TA33" s="15"/>
      <c r="TB33" s="15"/>
      <c r="TC33" s="15"/>
      <c r="TD33" s="15"/>
      <c r="TE33" s="15"/>
      <c r="TF33" s="15"/>
      <c r="TG33" s="15"/>
      <c r="TH33" s="15"/>
      <c r="TI33" s="15"/>
      <c r="TJ33" s="15"/>
      <c r="TK33" s="15"/>
      <c r="TL33" s="15"/>
      <c r="TM33" s="15"/>
      <c r="TN33" s="15"/>
      <c r="TO33" s="15"/>
      <c r="TP33" s="15"/>
      <c r="TQ33" s="15"/>
      <c r="TR33" s="15"/>
      <c r="TS33" s="15"/>
      <c r="TT33" s="15"/>
      <c r="TU33" s="15"/>
      <c r="TV33" s="15"/>
      <c r="TW33" s="15"/>
      <c r="TX33" s="15"/>
      <c r="TY33" s="15"/>
      <c r="TZ33" s="15"/>
      <c r="UA33" s="15"/>
      <c r="UB33" s="15"/>
      <c r="UC33" s="15"/>
      <c r="UD33" s="15"/>
      <c r="UE33" s="15"/>
      <c r="UF33" s="15"/>
      <c r="UG33" s="15"/>
      <c r="UH33" s="15"/>
      <c r="UI33" s="15"/>
      <c r="UJ33" s="15"/>
      <c r="UK33" s="15"/>
      <c r="UL33" s="15"/>
      <c r="UM33" s="15"/>
      <c r="UN33" s="15"/>
      <c r="UO33" s="15"/>
      <c r="UP33" s="15"/>
      <c r="UQ33" s="15"/>
      <c r="UR33" s="15"/>
      <c r="US33" s="15"/>
      <c r="UT33" s="15"/>
      <c r="UU33" s="15"/>
      <c r="UV33" s="15"/>
      <c r="UW33" s="15"/>
      <c r="UX33" s="15"/>
      <c r="UY33" s="15"/>
      <c r="UZ33" s="15"/>
      <c r="VA33" s="15"/>
      <c r="VB33" s="15"/>
      <c r="VC33" s="15"/>
      <c r="VD33" s="15"/>
      <c r="VE33" s="15"/>
      <c r="VF33" s="15"/>
      <c r="VG33" s="15"/>
      <c r="VH33" s="15"/>
      <c r="VI33" s="15"/>
      <c r="VJ33" s="15"/>
      <c r="VK33" s="15"/>
      <c r="VL33" s="15"/>
      <c r="VM33" s="15"/>
      <c r="VN33" s="15"/>
      <c r="VO33" s="15"/>
      <c r="VP33" s="15"/>
      <c r="VQ33" s="15"/>
      <c r="VR33" s="15"/>
      <c r="VS33" s="15"/>
      <c r="VT33" s="15"/>
      <c r="VU33" s="15"/>
      <c r="VV33" s="15"/>
      <c r="VW33" s="15"/>
      <c r="VX33" s="15"/>
      <c r="VY33" s="15"/>
      <c r="VZ33" s="15"/>
      <c r="WA33" s="15"/>
      <c r="WB33" s="15"/>
      <c r="WC33" s="15"/>
      <c r="WD33" s="15"/>
      <c r="WE33" s="15"/>
      <c r="WF33" s="15"/>
      <c r="WG33" s="15"/>
      <c r="WH33" s="15"/>
      <c r="WI33" s="15"/>
      <c r="WJ33" s="15"/>
      <c r="WK33" s="15"/>
      <c r="WL33" s="15"/>
      <c r="WM33" s="15"/>
      <c r="WN33" s="15"/>
      <c r="WO33" s="15"/>
      <c r="WP33" s="15"/>
      <c r="WQ33" s="15"/>
      <c r="WR33" s="15"/>
      <c r="WS33" s="15"/>
      <c r="WT33" s="15"/>
      <c r="WU33" s="15"/>
      <c r="WV33" s="15"/>
      <c r="WW33" s="15"/>
      <c r="WX33" s="15"/>
      <c r="WY33" s="15"/>
      <c r="WZ33" s="15"/>
      <c r="XA33" s="15"/>
      <c r="XB33" s="15"/>
      <c r="XC33" s="15"/>
      <c r="XD33" s="15"/>
      <c r="XE33" s="15"/>
      <c r="XF33" s="15"/>
      <c r="XG33" s="15"/>
      <c r="XH33" s="15"/>
      <c r="XI33" s="15"/>
      <c r="XJ33" s="15"/>
      <c r="XK33" s="15"/>
      <c r="XL33" s="15"/>
      <c r="XM33" s="15"/>
      <c r="XN33" s="15"/>
      <c r="XO33" s="15"/>
      <c r="XP33" s="15"/>
      <c r="XQ33" s="15"/>
      <c r="XR33" s="15"/>
      <c r="XS33" s="15"/>
      <c r="XT33" s="15"/>
      <c r="XU33" s="15"/>
      <c r="XV33" s="15"/>
      <c r="XW33" s="15"/>
      <c r="XX33" s="15"/>
      <c r="XY33" s="15"/>
      <c r="XZ33" s="15"/>
      <c r="YA33" s="15"/>
      <c r="YB33" s="15"/>
      <c r="YC33" s="15"/>
      <c r="YD33" s="15"/>
      <c r="YE33" s="15"/>
      <c r="YF33" s="15"/>
      <c r="YG33" s="15"/>
      <c r="YH33" s="15"/>
      <c r="YI33" s="15"/>
      <c r="YJ33" s="15"/>
      <c r="YK33" s="15"/>
      <c r="YL33" s="15"/>
      <c r="YM33" s="15"/>
      <c r="YN33" s="15"/>
      <c r="YO33" s="15"/>
      <c r="YP33" s="15"/>
    </row>
    <row r="34" spans="1:666" s="22" customFormat="1" ht="34.5" x14ac:dyDescent="0.3">
      <c r="A34" s="15"/>
      <c r="B34" s="15"/>
      <c r="C34" s="79"/>
      <c r="D34" s="111"/>
      <c r="E34" s="114"/>
      <c r="F34" s="56" t="s">
        <v>180</v>
      </c>
      <c r="G34" s="116"/>
      <c r="H34" s="117"/>
      <c r="I34" s="115"/>
      <c r="J34" s="102"/>
      <c r="K34" s="123"/>
      <c r="L34" s="105"/>
      <c r="M34" s="123"/>
      <c r="N34" s="123"/>
      <c r="O34" s="108"/>
      <c r="P34" s="102"/>
      <c r="Q34" s="123"/>
      <c r="R34" s="105"/>
      <c r="S34" s="123"/>
      <c r="T34" s="123"/>
      <c r="U34" s="108"/>
      <c r="V34" s="90"/>
      <c r="W34" s="90"/>
      <c r="X34" s="73"/>
      <c r="Y34" s="87"/>
      <c r="Z34" s="87"/>
      <c r="AA34" s="83"/>
      <c r="AB34" s="83"/>
      <c r="AC34" s="83"/>
      <c r="AD34" s="83"/>
      <c r="AE34" s="70"/>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c r="MM34" s="15"/>
      <c r="MN34" s="15"/>
      <c r="MO34" s="15"/>
      <c r="MP34" s="15"/>
      <c r="MQ34" s="15"/>
      <c r="MR34" s="15"/>
      <c r="MS34" s="15"/>
      <c r="MT34" s="15"/>
      <c r="MU34" s="15"/>
      <c r="MV34" s="15"/>
      <c r="MW34" s="15"/>
      <c r="MX34" s="15"/>
      <c r="MY34" s="15"/>
      <c r="MZ34" s="15"/>
      <c r="NA34" s="15"/>
      <c r="NB34" s="15"/>
      <c r="NC34" s="15"/>
      <c r="ND34" s="15"/>
      <c r="NE34" s="15"/>
      <c r="NF34" s="15"/>
      <c r="NG34" s="15"/>
      <c r="NH34" s="15"/>
      <c r="NI34" s="15"/>
      <c r="NJ34" s="15"/>
      <c r="NK34" s="15"/>
      <c r="NL34" s="15"/>
      <c r="NM34" s="15"/>
      <c r="NN34" s="15"/>
      <c r="NO34" s="15"/>
      <c r="NP34" s="15"/>
      <c r="NQ34" s="15"/>
      <c r="NR34" s="15"/>
      <c r="NS34" s="15"/>
      <c r="NT34" s="15"/>
      <c r="NU34" s="15"/>
      <c r="NV34" s="15"/>
      <c r="NW34" s="15"/>
      <c r="NX34" s="15"/>
      <c r="NY34" s="15"/>
      <c r="NZ34" s="15"/>
      <c r="OA34" s="15"/>
      <c r="OB34" s="15"/>
      <c r="OC34" s="15"/>
      <c r="OD34" s="15"/>
      <c r="OE34" s="15"/>
      <c r="OF34" s="15"/>
      <c r="OG34" s="15"/>
      <c r="OH34" s="15"/>
      <c r="OI34" s="15"/>
      <c r="OJ34" s="15"/>
      <c r="OK34" s="15"/>
      <c r="OL34" s="15"/>
      <c r="OM34" s="15"/>
      <c r="ON34" s="15"/>
      <c r="OO34" s="15"/>
      <c r="OP34" s="15"/>
      <c r="OQ34" s="15"/>
      <c r="OR34" s="15"/>
      <c r="OS34" s="15"/>
      <c r="OT34" s="15"/>
      <c r="OU34" s="15"/>
      <c r="OV34" s="15"/>
      <c r="OW34" s="15"/>
      <c r="OX34" s="15"/>
      <c r="OY34" s="15"/>
      <c r="OZ34" s="15"/>
      <c r="PA34" s="15"/>
      <c r="PB34" s="15"/>
      <c r="PC34" s="15"/>
      <c r="PD34" s="15"/>
      <c r="PE34" s="15"/>
      <c r="PF34" s="15"/>
      <c r="PG34" s="15"/>
      <c r="PH34" s="15"/>
      <c r="PI34" s="15"/>
      <c r="PJ34" s="15"/>
      <c r="PK34" s="15"/>
      <c r="PL34" s="15"/>
      <c r="PM34" s="15"/>
      <c r="PN34" s="15"/>
      <c r="PO34" s="15"/>
      <c r="PP34" s="15"/>
      <c r="PQ34" s="15"/>
      <c r="PR34" s="15"/>
      <c r="PS34" s="15"/>
      <c r="PT34" s="15"/>
      <c r="PU34" s="15"/>
      <c r="PV34" s="15"/>
      <c r="PW34" s="15"/>
      <c r="PX34" s="15"/>
      <c r="PY34" s="15"/>
      <c r="PZ34" s="15"/>
      <c r="QA34" s="15"/>
      <c r="QB34" s="15"/>
      <c r="QC34" s="15"/>
      <c r="QD34" s="15"/>
      <c r="QE34" s="15"/>
      <c r="QF34" s="15"/>
      <c r="QG34" s="15"/>
      <c r="QH34" s="15"/>
      <c r="QI34" s="15"/>
      <c r="QJ34" s="15"/>
      <c r="QK34" s="15"/>
      <c r="QL34" s="15"/>
      <c r="QM34" s="15"/>
      <c r="QN34" s="15"/>
      <c r="QO34" s="15"/>
      <c r="QP34" s="15"/>
      <c r="QQ34" s="15"/>
      <c r="QR34" s="15"/>
      <c r="QS34" s="15"/>
      <c r="QT34" s="15"/>
      <c r="QU34" s="15"/>
      <c r="QV34" s="15"/>
      <c r="QW34" s="15"/>
      <c r="QX34" s="15"/>
      <c r="QY34" s="15"/>
      <c r="QZ34" s="15"/>
      <c r="RA34" s="15"/>
      <c r="RB34" s="15"/>
      <c r="RC34" s="15"/>
      <c r="RD34" s="15"/>
      <c r="RE34" s="15"/>
      <c r="RF34" s="15"/>
      <c r="RG34" s="15"/>
      <c r="RH34" s="15"/>
      <c r="RI34" s="15"/>
      <c r="RJ34" s="15"/>
      <c r="RK34" s="15"/>
      <c r="RL34" s="15"/>
      <c r="RM34" s="15"/>
      <c r="RN34" s="15"/>
      <c r="RO34" s="15"/>
      <c r="RP34" s="15"/>
      <c r="RQ34" s="15"/>
      <c r="RR34" s="15"/>
      <c r="RS34" s="15"/>
      <c r="RT34" s="15"/>
      <c r="RU34" s="15"/>
      <c r="RV34" s="15"/>
      <c r="RW34" s="15"/>
      <c r="RX34" s="15"/>
      <c r="RY34" s="15"/>
      <c r="RZ34" s="15"/>
      <c r="SA34" s="15"/>
      <c r="SB34" s="15"/>
      <c r="SC34" s="15"/>
      <c r="SD34" s="15"/>
      <c r="SE34" s="15"/>
      <c r="SF34" s="15"/>
      <c r="SG34" s="15"/>
      <c r="SH34" s="15"/>
      <c r="SI34" s="15"/>
      <c r="SJ34" s="15"/>
      <c r="SK34" s="15"/>
      <c r="SL34" s="15"/>
      <c r="SM34" s="15"/>
      <c r="SN34" s="15"/>
      <c r="SO34" s="15"/>
      <c r="SP34" s="15"/>
      <c r="SQ34" s="15"/>
      <c r="SR34" s="15"/>
      <c r="SS34" s="15"/>
      <c r="ST34" s="15"/>
      <c r="SU34" s="15"/>
      <c r="SV34" s="15"/>
      <c r="SW34" s="15"/>
      <c r="SX34" s="15"/>
      <c r="SY34" s="15"/>
      <c r="SZ34" s="15"/>
      <c r="TA34" s="15"/>
      <c r="TB34" s="15"/>
      <c r="TC34" s="15"/>
      <c r="TD34" s="15"/>
      <c r="TE34" s="15"/>
      <c r="TF34" s="15"/>
      <c r="TG34" s="15"/>
      <c r="TH34" s="15"/>
      <c r="TI34" s="15"/>
      <c r="TJ34" s="15"/>
      <c r="TK34" s="15"/>
      <c r="TL34" s="15"/>
      <c r="TM34" s="15"/>
      <c r="TN34" s="15"/>
      <c r="TO34" s="15"/>
      <c r="TP34" s="15"/>
      <c r="TQ34" s="15"/>
      <c r="TR34" s="15"/>
      <c r="TS34" s="15"/>
      <c r="TT34" s="15"/>
      <c r="TU34" s="15"/>
      <c r="TV34" s="15"/>
      <c r="TW34" s="15"/>
      <c r="TX34" s="15"/>
      <c r="TY34" s="15"/>
      <c r="TZ34" s="15"/>
      <c r="UA34" s="15"/>
      <c r="UB34" s="15"/>
      <c r="UC34" s="15"/>
      <c r="UD34" s="15"/>
      <c r="UE34" s="15"/>
      <c r="UF34" s="15"/>
      <c r="UG34" s="15"/>
      <c r="UH34" s="15"/>
      <c r="UI34" s="15"/>
      <c r="UJ34" s="15"/>
      <c r="UK34" s="15"/>
      <c r="UL34" s="15"/>
      <c r="UM34" s="15"/>
      <c r="UN34" s="15"/>
      <c r="UO34" s="15"/>
      <c r="UP34" s="15"/>
      <c r="UQ34" s="15"/>
      <c r="UR34" s="15"/>
      <c r="US34" s="15"/>
      <c r="UT34" s="15"/>
      <c r="UU34" s="15"/>
      <c r="UV34" s="15"/>
      <c r="UW34" s="15"/>
      <c r="UX34" s="15"/>
      <c r="UY34" s="15"/>
      <c r="UZ34" s="15"/>
      <c r="VA34" s="15"/>
      <c r="VB34" s="15"/>
      <c r="VC34" s="15"/>
      <c r="VD34" s="15"/>
      <c r="VE34" s="15"/>
      <c r="VF34" s="15"/>
      <c r="VG34" s="15"/>
      <c r="VH34" s="15"/>
      <c r="VI34" s="15"/>
      <c r="VJ34" s="15"/>
      <c r="VK34" s="15"/>
      <c r="VL34" s="15"/>
      <c r="VM34" s="15"/>
      <c r="VN34" s="15"/>
      <c r="VO34" s="15"/>
      <c r="VP34" s="15"/>
      <c r="VQ34" s="15"/>
      <c r="VR34" s="15"/>
      <c r="VS34" s="15"/>
      <c r="VT34" s="15"/>
      <c r="VU34" s="15"/>
      <c r="VV34" s="15"/>
      <c r="VW34" s="15"/>
      <c r="VX34" s="15"/>
      <c r="VY34" s="15"/>
      <c r="VZ34" s="15"/>
      <c r="WA34" s="15"/>
      <c r="WB34" s="15"/>
      <c r="WC34" s="15"/>
      <c r="WD34" s="15"/>
      <c r="WE34" s="15"/>
      <c r="WF34" s="15"/>
      <c r="WG34" s="15"/>
      <c r="WH34" s="15"/>
      <c r="WI34" s="15"/>
      <c r="WJ34" s="15"/>
      <c r="WK34" s="15"/>
      <c r="WL34" s="15"/>
      <c r="WM34" s="15"/>
      <c r="WN34" s="15"/>
      <c r="WO34" s="15"/>
      <c r="WP34" s="15"/>
      <c r="WQ34" s="15"/>
      <c r="WR34" s="15"/>
      <c r="WS34" s="15"/>
      <c r="WT34" s="15"/>
      <c r="WU34" s="15"/>
      <c r="WV34" s="15"/>
      <c r="WW34" s="15"/>
      <c r="WX34" s="15"/>
      <c r="WY34" s="15"/>
      <c r="WZ34" s="15"/>
      <c r="XA34" s="15"/>
      <c r="XB34" s="15"/>
      <c r="XC34" s="15"/>
      <c r="XD34" s="15"/>
      <c r="XE34" s="15"/>
      <c r="XF34" s="15"/>
      <c r="XG34" s="15"/>
      <c r="XH34" s="15"/>
      <c r="XI34" s="15"/>
      <c r="XJ34" s="15"/>
      <c r="XK34" s="15"/>
      <c r="XL34" s="15"/>
      <c r="XM34" s="15"/>
      <c r="XN34" s="15"/>
      <c r="XO34" s="15"/>
      <c r="XP34" s="15"/>
      <c r="XQ34" s="15"/>
      <c r="XR34" s="15"/>
      <c r="XS34" s="15"/>
      <c r="XT34" s="15"/>
      <c r="XU34" s="15"/>
      <c r="XV34" s="15"/>
      <c r="XW34" s="15"/>
      <c r="XX34" s="15"/>
      <c r="XY34" s="15"/>
      <c r="XZ34" s="15"/>
      <c r="YA34" s="15"/>
      <c r="YB34" s="15"/>
      <c r="YC34" s="15"/>
      <c r="YD34" s="15"/>
      <c r="YE34" s="15"/>
      <c r="YF34" s="15"/>
      <c r="YG34" s="15"/>
      <c r="YH34" s="15"/>
      <c r="YI34" s="15"/>
      <c r="YJ34" s="15"/>
      <c r="YK34" s="15"/>
      <c r="YL34" s="15"/>
      <c r="YM34" s="15"/>
      <c r="YN34" s="15"/>
      <c r="YO34" s="15"/>
      <c r="YP34" s="15"/>
    </row>
    <row r="35" spans="1:666" s="22" customFormat="1" x14ac:dyDescent="0.3">
      <c r="A35" s="15"/>
      <c r="B35" s="15"/>
      <c r="C35" s="79"/>
      <c r="D35" s="111"/>
      <c r="E35" s="114"/>
      <c r="F35" s="56" t="s">
        <v>181</v>
      </c>
      <c r="G35" s="116"/>
      <c r="H35" s="117"/>
      <c r="I35" s="115"/>
      <c r="J35" s="103"/>
      <c r="K35" s="124"/>
      <c r="L35" s="106"/>
      <c r="M35" s="124"/>
      <c r="N35" s="124"/>
      <c r="O35" s="109"/>
      <c r="P35" s="103"/>
      <c r="Q35" s="124"/>
      <c r="R35" s="106"/>
      <c r="S35" s="124"/>
      <c r="T35" s="124"/>
      <c r="U35" s="109"/>
      <c r="V35" s="91"/>
      <c r="W35" s="91"/>
      <c r="X35" s="74"/>
      <c r="Y35" s="88"/>
      <c r="Z35" s="88"/>
      <c r="AA35" s="81"/>
      <c r="AB35" s="81"/>
      <c r="AC35" s="81"/>
      <c r="AD35" s="81"/>
      <c r="AE35" s="71"/>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c r="IX35" s="15"/>
      <c r="IY35" s="15"/>
      <c r="IZ35" s="15"/>
      <c r="JA35" s="15"/>
      <c r="JB35" s="15"/>
      <c r="JC35" s="15"/>
      <c r="JD35" s="15"/>
      <c r="JE35" s="15"/>
      <c r="JF35" s="15"/>
      <c r="JG35" s="15"/>
      <c r="JH35" s="15"/>
      <c r="JI35" s="15"/>
      <c r="JJ35" s="15"/>
      <c r="JK35" s="15"/>
      <c r="JL35" s="15"/>
      <c r="JM35" s="15"/>
      <c r="JN35" s="15"/>
      <c r="JO35" s="15"/>
      <c r="JP35" s="15"/>
      <c r="JQ35" s="15"/>
      <c r="JR35" s="15"/>
      <c r="JS35" s="15"/>
      <c r="JT35" s="15"/>
      <c r="JU35" s="15"/>
      <c r="JV35" s="15"/>
      <c r="JW35" s="15"/>
      <c r="JX35" s="15"/>
      <c r="JY35" s="15"/>
      <c r="JZ35" s="15"/>
      <c r="KA35" s="15"/>
      <c r="KB35" s="15"/>
      <c r="KC35" s="15"/>
      <c r="KD35" s="15"/>
      <c r="KE35" s="15"/>
      <c r="KF35" s="15"/>
      <c r="KG35" s="15"/>
      <c r="KH35" s="15"/>
      <c r="KI35" s="15"/>
      <c r="KJ35" s="15"/>
      <c r="KK35" s="15"/>
      <c r="KL35" s="15"/>
      <c r="KM35" s="15"/>
      <c r="KN35" s="15"/>
      <c r="KO35" s="15"/>
      <c r="KP35" s="15"/>
      <c r="KQ35" s="15"/>
      <c r="KR35" s="15"/>
      <c r="KS35" s="15"/>
      <c r="KT35" s="15"/>
      <c r="KU35" s="15"/>
      <c r="KV35" s="15"/>
      <c r="KW35" s="15"/>
      <c r="KX35" s="15"/>
      <c r="KY35" s="15"/>
      <c r="KZ35" s="15"/>
      <c r="LA35" s="15"/>
      <c r="LB35" s="15"/>
      <c r="LC35" s="15"/>
      <c r="LD35" s="15"/>
      <c r="LE35" s="15"/>
      <c r="LF35" s="15"/>
      <c r="LG35" s="15"/>
      <c r="LH35" s="15"/>
      <c r="LI35" s="15"/>
      <c r="LJ35" s="15"/>
      <c r="LK35" s="15"/>
      <c r="LL35" s="15"/>
      <c r="LM35" s="15"/>
      <c r="LN35" s="15"/>
      <c r="LO35" s="15"/>
      <c r="LP35" s="15"/>
      <c r="LQ35" s="15"/>
      <c r="LR35" s="15"/>
      <c r="LS35" s="15"/>
      <c r="LT35" s="15"/>
      <c r="LU35" s="15"/>
      <c r="LV35" s="15"/>
      <c r="LW35" s="15"/>
      <c r="LX35" s="15"/>
      <c r="LY35" s="15"/>
      <c r="LZ35" s="15"/>
      <c r="MA35" s="15"/>
      <c r="MB35" s="15"/>
      <c r="MC35" s="15"/>
      <c r="MD35" s="15"/>
      <c r="ME35" s="15"/>
      <c r="MF35" s="15"/>
      <c r="MG35" s="15"/>
      <c r="MH35" s="15"/>
      <c r="MI35" s="15"/>
      <c r="MJ35" s="15"/>
      <c r="MK35" s="15"/>
      <c r="ML35" s="15"/>
      <c r="MM35" s="15"/>
      <c r="MN35" s="15"/>
      <c r="MO35" s="15"/>
      <c r="MP35" s="15"/>
      <c r="MQ35" s="15"/>
      <c r="MR35" s="15"/>
      <c r="MS35" s="15"/>
      <c r="MT35" s="15"/>
      <c r="MU35" s="15"/>
      <c r="MV35" s="15"/>
      <c r="MW35" s="15"/>
      <c r="MX35" s="15"/>
      <c r="MY35" s="15"/>
      <c r="MZ35" s="15"/>
      <c r="NA35" s="15"/>
      <c r="NB35" s="15"/>
      <c r="NC35" s="15"/>
      <c r="ND35" s="15"/>
      <c r="NE35" s="15"/>
      <c r="NF35" s="15"/>
      <c r="NG35" s="15"/>
      <c r="NH35" s="15"/>
      <c r="NI35" s="15"/>
      <c r="NJ35" s="15"/>
      <c r="NK35" s="15"/>
      <c r="NL35" s="15"/>
      <c r="NM35" s="15"/>
      <c r="NN35" s="15"/>
      <c r="NO35" s="15"/>
      <c r="NP35" s="15"/>
      <c r="NQ35" s="15"/>
      <c r="NR35" s="15"/>
      <c r="NS35" s="15"/>
      <c r="NT35" s="15"/>
      <c r="NU35" s="15"/>
      <c r="NV35" s="15"/>
      <c r="NW35" s="15"/>
      <c r="NX35" s="15"/>
      <c r="NY35" s="15"/>
      <c r="NZ35" s="15"/>
      <c r="OA35" s="15"/>
      <c r="OB35" s="15"/>
      <c r="OC35" s="15"/>
      <c r="OD35" s="15"/>
      <c r="OE35" s="15"/>
      <c r="OF35" s="15"/>
      <c r="OG35" s="15"/>
      <c r="OH35" s="15"/>
      <c r="OI35" s="15"/>
      <c r="OJ35" s="15"/>
      <c r="OK35" s="15"/>
      <c r="OL35" s="15"/>
      <c r="OM35" s="15"/>
      <c r="ON35" s="15"/>
      <c r="OO35" s="15"/>
      <c r="OP35" s="15"/>
      <c r="OQ35" s="15"/>
      <c r="OR35" s="15"/>
      <c r="OS35" s="15"/>
      <c r="OT35" s="15"/>
      <c r="OU35" s="15"/>
      <c r="OV35" s="15"/>
      <c r="OW35" s="15"/>
      <c r="OX35" s="15"/>
      <c r="OY35" s="15"/>
      <c r="OZ35" s="15"/>
      <c r="PA35" s="15"/>
      <c r="PB35" s="15"/>
      <c r="PC35" s="15"/>
      <c r="PD35" s="15"/>
      <c r="PE35" s="15"/>
      <c r="PF35" s="15"/>
      <c r="PG35" s="15"/>
      <c r="PH35" s="15"/>
      <c r="PI35" s="15"/>
      <c r="PJ35" s="15"/>
      <c r="PK35" s="15"/>
      <c r="PL35" s="15"/>
      <c r="PM35" s="15"/>
      <c r="PN35" s="15"/>
      <c r="PO35" s="15"/>
      <c r="PP35" s="15"/>
      <c r="PQ35" s="15"/>
      <c r="PR35" s="15"/>
      <c r="PS35" s="15"/>
      <c r="PT35" s="15"/>
      <c r="PU35" s="15"/>
      <c r="PV35" s="15"/>
      <c r="PW35" s="15"/>
      <c r="PX35" s="15"/>
      <c r="PY35" s="15"/>
      <c r="PZ35" s="15"/>
      <c r="QA35" s="15"/>
      <c r="QB35" s="15"/>
      <c r="QC35" s="15"/>
      <c r="QD35" s="15"/>
      <c r="QE35" s="15"/>
      <c r="QF35" s="15"/>
      <c r="QG35" s="15"/>
      <c r="QH35" s="15"/>
      <c r="QI35" s="15"/>
      <c r="QJ35" s="15"/>
      <c r="QK35" s="15"/>
      <c r="QL35" s="15"/>
      <c r="QM35" s="15"/>
      <c r="QN35" s="15"/>
      <c r="QO35" s="15"/>
      <c r="QP35" s="15"/>
      <c r="QQ35" s="15"/>
      <c r="QR35" s="15"/>
      <c r="QS35" s="15"/>
      <c r="QT35" s="15"/>
      <c r="QU35" s="15"/>
      <c r="QV35" s="15"/>
      <c r="QW35" s="15"/>
      <c r="QX35" s="15"/>
      <c r="QY35" s="15"/>
      <c r="QZ35" s="15"/>
      <c r="RA35" s="15"/>
      <c r="RB35" s="15"/>
      <c r="RC35" s="15"/>
      <c r="RD35" s="15"/>
      <c r="RE35" s="15"/>
      <c r="RF35" s="15"/>
      <c r="RG35" s="15"/>
      <c r="RH35" s="15"/>
      <c r="RI35" s="15"/>
      <c r="RJ35" s="15"/>
      <c r="RK35" s="15"/>
      <c r="RL35" s="15"/>
      <c r="RM35" s="15"/>
      <c r="RN35" s="15"/>
      <c r="RO35" s="15"/>
      <c r="RP35" s="15"/>
      <c r="RQ35" s="15"/>
      <c r="RR35" s="15"/>
      <c r="RS35" s="15"/>
      <c r="RT35" s="15"/>
      <c r="RU35" s="15"/>
      <c r="RV35" s="15"/>
      <c r="RW35" s="15"/>
      <c r="RX35" s="15"/>
      <c r="RY35" s="15"/>
      <c r="RZ35" s="15"/>
      <c r="SA35" s="15"/>
      <c r="SB35" s="15"/>
      <c r="SC35" s="15"/>
      <c r="SD35" s="15"/>
      <c r="SE35" s="15"/>
      <c r="SF35" s="15"/>
      <c r="SG35" s="15"/>
      <c r="SH35" s="15"/>
      <c r="SI35" s="15"/>
      <c r="SJ35" s="15"/>
      <c r="SK35" s="15"/>
      <c r="SL35" s="15"/>
      <c r="SM35" s="15"/>
      <c r="SN35" s="15"/>
      <c r="SO35" s="15"/>
      <c r="SP35" s="15"/>
      <c r="SQ35" s="15"/>
      <c r="SR35" s="15"/>
      <c r="SS35" s="15"/>
      <c r="ST35" s="15"/>
      <c r="SU35" s="15"/>
      <c r="SV35" s="15"/>
      <c r="SW35" s="15"/>
      <c r="SX35" s="15"/>
      <c r="SY35" s="15"/>
      <c r="SZ35" s="15"/>
      <c r="TA35" s="15"/>
      <c r="TB35" s="15"/>
      <c r="TC35" s="15"/>
      <c r="TD35" s="15"/>
      <c r="TE35" s="15"/>
      <c r="TF35" s="15"/>
      <c r="TG35" s="15"/>
      <c r="TH35" s="15"/>
      <c r="TI35" s="15"/>
      <c r="TJ35" s="15"/>
      <c r="TK35" s="15"/>
      <c r="TL35" s="15"/>
      <c r="TM35" s="15"/>
      <c r="TN35" s="15"/>
      <c r="TO35" s="15"/>
      <c r="TP35" s="15"/>
      <c r="TQ35" s="15"/>
      <c r="TR35" s="15"/>
      <c r="TS35" s="15"/>
      <c r="TT35" s="15"/>
      <c r="TU35" s="15"/>
      <c r="TV35" s="15"/>
      <c r="TW35" s="15"/>
      <c r="TX35" s="15"/>
      <c r="TY35" s="15"/>
      <c r="TZ35" s="15"/>
      <c r="UA35" s="15"/>
      <c r="UB35" s="15"/>
      <c r="UC35" s="15"/>
      <c r="UD35" s="15"/>
      <c r="UE35" s="15"/>
      <c r="UF35" s="15"/>
      <c r="UG35" s="15"/>
      <c r="UH35" s="15"/>
      <c r="UI35" s="15"/>
      <c r="UJ35" s="15"/>
      <c r="UK35" s="15"/>
      <c r="UL35" s="15"/>
      <c r="UM35" s="15"/>
      <c r="UN35" s="15"/>
      <c r="UO35" s="15"/>
      <c r="UP35" s="15"/>
      <c r="UQ35" s="15"/>
      <c r="UR35" s="15"/>
      <c r="US35" s="15"/>
      <c r="UT35" s="15"/>
      <c r="UU35" s="15"/>
      <c r="UV35" s="15"/>
      <c r="UW35" s="15"/>
      <c r="UX35" s="15"/>
      <c r="UY35" s="15"/>
      <c r="UZ35" s="15"/>
      <c r="VA35" s="15"/>
      <c r="VB35" s="15"/>
      <c r="VC35" s="15"/>
      <c r="VD35" s="15"/>
      <c r="VE35" s="15"/>
      <c r="VF35" s="15"/>
      <c r="VG35" s="15"/>
      <c r="VH35" s="15"/>
      <c r="VI35" s="15"/>
      <c r="VJ35" s="15"/>
      <c r="VK35" s="15"/>
      <c r="VL35" s="15"/>
      <c r="VM35" s="15"/>
      <c r="VN35" s="15"/>
      <c r="VO35" s="15"/>
      <c r="VP35" s="15"/>
      <c r="VQ35" s="15"/>
      <c r="VR35" s="15"/>
      <c r="VS35" s="15"/>
      <c r="VT35" s="15"/>
      <c r="VU35" s="15"/>
      <c r="VV35" s="15"/>
      <c r="VW35" s="15"/>
      <c r="VX35" s="15"/>
      <c r="VY35" s="15"/>
      <c r="VZ35" s="15"/>
      <c r="WA35" s="15"/>
      <c r="WB35" s="15"/>
      <c r="WC35" s="15"/>
      <c r="WD35" s="15"/>
      <c r="WE35" s="15"/>
      <c r="WF35" s="15"/>
      <c r="WG35" s="15"/>
      <c r="WH35" s="15"/>
      <c r="WI35" s="15"/>
      <c r="WJ35" s="15"/>
      <c r="WK35" s="15"/>
      <c r="WL35" s="15"/>
      <c r="WM35" s="15"/>
      <c r="WN35" s="15"/>
      <c r="WO35" s="15"/>
      <c r="WP35" s="15"/>
      <c r="WQ35" s="15"/>
      <c r="WR35" s="15"/>
      <c r="WS35" s="15"/>
      <c r="WT35" s="15"/>
      <c r="WU35" s="15"/>
      <c r="WV35" s="15"/>
      <c r="WW35" s="15"/>
      <c r="WX35" s="15"/>
      <c r="WY35" s="15"/>
      <c r="WZ35" s="15"/>
      <c r="XA35" s="15"/>
      <c r="XB35" s="15"/>
      <c r="XC35" s="15"/>
      <c r="XD35" s="15"/>
      <c r="XE35" s="15"/>
      <c r="XF35" s="15"/>
      <c r="XG35" s="15"/>
      <c r="XH35" s="15"/>
      <c r="XI35" s="15"/>
      <c r="XJ35" s="15"/>
      <c r="XK35" s="15"/>
      <c r="XL35" s="15"/>
      <c r="XM35" s="15"/>
      <c r="XN35" s="15"/>
      <c r="XO35" s="15"/>
      <c r="XP35" s="15"/>
      <c r="XQ35" s="15"/>
      <c r="XR35" s="15"/>
      <c r="XS35" s="15"/>
      <c r="XT35" s="15"/>
      <c r="XU35" s="15"/>
      <c r="XV35" s="15"/>
      <c r="XW35" s="15"/>
      <c r="XX35" s="15"/>
      <c r="XY35" s="15"/>
      <c r="XZ35" s="15"/>
      <c r="YA35" s="15"/>
      <c r="YB35" s="15"/>
      <c r="YC35" s="15"/>
      <c r="YD35" s="15"/>
      <c r="YE35" s="15"/>
      <c r="YF35" s="15"/>
      <c r="YG35" s="15"/>
      <c r="YH35" s="15"/>
      <c r="YI35" s="15"/>
      <c r="YJ35" s="15"/>
      <c r="YK35" s="15"/>
      <c r="YL35" s="15"/>
      <c r="YM35" s="15"/>
      <c r="YN35" s="15"/>
      <c r="YO35" s="15"/>
      <c r="YP35" s="15"/>
    </row>
    <row r="36" spans="1:666" s="22" customFormat="1" ht="34.5" x14ac:dyDescent="0.3">
      <c r="A36" s="15"/>
      <c r="B36" s="15"/>
      <c r="C36" s="79" t="s">
        <v>400</v>
      </c>
      <c r="D36" s="78" t="s">
        <v>422</v>
      </c>
      <c r="E36" s="112" t="s">
        <v>209</v>
      </c>
      <c r="F36" s="26" t="s">
        <v>180</v>
      </c>
      <c r="G36" s="79" t="s">
        <v>201</v>
      </c>
      <c r="H36" s="115" t="s">
        <v>368</v>
      </c>
      <c r="I36" s="115" t="s">
        <v>211</v>
      </c>
      <c r="J36" s="101" t="s">
        <v>315</v>
      </c>
      <c r="K36" s="122">
        <f t="shared" si="2"/>
        <v>1</v>
      </c>
      <c r="L36" s="104" t="s">
        <v>23</v>
      </c>
      <c r="M36" s="122">
        <f t="shared" si="0"/>
        <v>2</v>
      </c>
      <c r="N36" s="122" t="str">
        <f t="shared" si="4"/>
        <v>12</v>
      </c>
      <c r="O36" s="107" t="str">
        <f>VLOOKUP(N36,'Tabla de Valoracion'!$I$11:$K$25,3,FALSE)</f>
        <v>ZONA DE RIESGO BAJA</v>
      </c>
      <c r="P36" s="101" t="s">
        <v>315</v>
      </c>
      <c r="Q36" s="122">
        <f t="shared" si="3"/>
        <v>1</v>
      </c>
      <c r="R36" s="104" t="s">
        <v>23</v>
      </c>
      <c r="S36" s="122">
        <f t="shared" si="1"/>
        <v>2</v>
      </c>
      <c r="T36" s="122" t="str">
        <f t="shared" ref="T36" si="12">CONCATENATE(Q36,S36)</f>
        <v>12</v>
      </c>
      <c r="U36" s="107" t="str">
        <f>VLOOKUP(T36,'Tabla de Valoracion'!$I$11:$K$25,3,FALSE)</f>
        <v>ZONA DE RIESGO BAJA</v>
      </c>
      <c r="V36" s="89">
        <v>44562</v>
      </c>
      <c r="W36" s="89">
        <v>44926</v>
      </c>
      <c r="X36" s="72" t="s">
        <v>369</v>
      </c>
      <c r="Y36" s="86" t="s">
        <v>415</v>
      </c>
      <c r="Z36" s="86" t="s">
        <v>370</v>
      </c>
      <c r="AA36" s="82" t="s">
        <v>416</v>
      </c>
      <c r="AB36" s="75" t="s">
        <v>417</v>
      </c>
      <c r="AC36" s="75" t="s">
        <v>328</v>
      </c>
      <c r="AD36" s="82" t="s">
        <v>350</v>
      </c>
      <c r="AE36" s="69">
        <v>1</v>
      </c>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5"/>
      <c r="JS36" s="15"/>
      <c r="JT36" s="15"/>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15"/>
      <c r="NI36" s="15"/>
      <c r="NJ36" s="15"/>
      <c r="NK36" s="15"/>
      <c r="NL36" s="15"/>
      <c r="NM36" s="15"/>
      <c r="NN36" s="15"/>
      <c r="NO36" s="15"/>
      <c r="NP36" s="15"/>
      <c r="NQ36" s="15"/>
      <c r="NR36" s="15"/>
      <c r="NS36" s="15"/>
      <c r="NT36" s="15"/>
      <c r="NU36" s="15"/>
      <c r="NV36" s="15"/>
      <c r="NW36" s="15"/>
      <c r="NX36" s="15"/>
      <c r="NY36" s="15"/>
      <c r="NZ36" s="15"/>
      <c r="OA36" s="15"/>
      <c r="OB36" s="15"/>
      <c r="OC36" s="15"/>
      <c r="OD36" s="15"/>
      <c r="OE36" s="15"/>
      <c r="OF36" s="15"/>
      <c r="OG36" s="15"/>
      <c r="OH36" s="15"/>
      <c r="OI36" s="15"/>
      <c r="OJ36" s="15"/>
      <c r="OK36" s="15"/>
      <c r="OL36" s="15"/>
      <c r="OM36" s="15"/>
      <c r="ON36" s="15"/>
      <c r="OO36" s="15"/>
      <c r="OP36" s="15"/>
      <c r="OQ36" s="15"/>
      <c r="OR36" s="15"/>
      <c r="OS36" s="15"/>
      <c r="OT36" s="15"/>
      <c r="OU36" s="15"/>
      <c r="OV36" s="15"/>
      <c r="OW36" s="15"/>
      <c r="OX36" s="15"/>
      <c r="OY36" s="15"/>
      <c r="OZ36" s="15"/>
      <c r="PA36" s="15"/>
      <c r="PB36" s="15"/>
      <c r="PC36" s="15"/>
      <c r="PD36" s="15"/>
      <c r="PE36" s="15"/>
      <c r="PF36" s="15"/>
      <c r="PG36" s="15"/>
      <c r="PH36" s="15"/>
      <c r="PI36" s="15"/>
      <c r="PJ36" s="15"/>
      <c r="PK36" s="15"/>
      <c r="PL36" s="15"/>
      <c r="PM36" s="15"/>
      <c r="PN36" s="15"/>
      <c r="PO36" s="15"/>
      <c r="PP36" s="15"/>
      <c r="PQ36" s="15"/>
      <c r="PR36" s="15"/>
      <c r="PS36" s="15"/>
      <c r="PT36" s="15"/>
      <c r="PU36" s="15"/>
      <c r="PV36" s="15"/>
      <c r="PW36" s="15"/>
      <c r="PX36" s="15"/>
      <c r="PY36" s="15"/>
      <c r="PZ36" s="15"/>
      <c r="QA36" s="15"/>
      <c r="QB36" s="15"/>
      <c r="QC36" s="15"/>
      <c r="QD36" s="15"/>
      <c r="QE36" s="15"/>
      <c r="QF36" s="15"/>
      <c r="QG36" s="15"/>
      <c r="QH36" s="15"/>
      <c r="QI36" s="15"/>
      <c r="QJ36" s="15"/>
      <c r="QK36" s="15"/>
      <c r="QL36" s="15"/>
      <c r="QM36" s="15"/>
      <c r="QN36" s="15"/>
      <c r="QO36" s="15"/>
      <c r="QP36" s="15"/>
      <c r="QQ36" s="15"/>
      <c r="QR36" s="15"/>
      <c r="QS36" s="15"/>
      <c r="QT36" s="15"/>
      <c r="QU36" s="15"/>
      <c r="QV36" s="15"/>
      <c r="QW36" s="15"/>
      <c r="QX36" s="15"/>
      <c r="QY36" s="15"/>
      <c r="QZ36" s="15"/>
      <c r="RA36" s="15"/>
      <c r="RB36" s="15"/>
      <c r="RC36" s="15"/>
      <c r="RD36" s="15"/>
      <c r="RE36" s="15"/>
      <c r="RF36" s="15"/>
      <c r="RG36" s="15"/>
      <c r="RH36" s="15"/>
      <c r="RI36" s="15"/>
      <c r="RJ36" s="15"/>
      <c r="RK36" s="15"/>
      <c r="RL36" s="15"/>
      <c r="RM36" s="15"/>
      <c r="RN36" s="15"/>
      <c r="RO36" s="15"/>
      <c r="RP36" s="15"/>
      <c r="RQ36" s="15"/>
      <c r="RR36" s="15"/>
      <c r="RS36" s="15"/>
      <c r="RT36" s="15"/>
      <c r="RU36" s="15"/>
      <c r="RV36" s="15"/>
      <c r="RW36" s="15"/>
      <c r="RX36" s="15"/>
      <c r="RY36" s="15"/>
      <c r="RZ36" s="15"/>
      <c r="SA36" s="15"/>
      <c r="SB36" s="15"/>
      <c r="SC36" s="15"/>
      <c r="SD36" s="15"/>
      <c r="SE36" s="15"/>
      <c r="SF36" s="15"/>
      <c r="SG36" s="15"/>
      <c r="SH36" s="15"/>
      <c r="SI36" s="15"/>
      <c r="SJ36" s="15"/>
      <c r="SK36" s="15"/>
      <c r="SL36" s="15"/>
      <c r="SM36" s="15"/>
      <c r="SN36" s="15"/>
      <c r="SO36" s="15"/>
      <c r="SP36" s="15"/>
      <c r="SQ36" s="15"/>
      <c r="SR36" s="15"/>
      <c r="SS36" s="15"/>
      <c r="ST36" s="15"/>
      <c r="SU36" s="15"/>
      <c r="SV36" s="15"/>
      <c r="SW36" s="15"/>
      <c r="SX36" s="15"/>
      <c r="SY36" s="15"/>
      <c r="SZ36" s="15"/>
      <c r="TA36" s="15"/>
      <c r="TB36" s="15"/>
      <c r="TC36" s="15"/>
      <c r="TD36" s="15"/>
      <c r="TE36" s="15"/>
      <c r="TF36" s="15"/>
      <c r="TG36" s="15"/>
      <c r="TH36" s="15"/>
      <c r="TI36" s="15"/>
      <c r="TJ36" s="15"/>
      <c r="TK36" s="15"/>
      <c r="TL36" s="15"/>
      <c r="TM36" s="15"/>
      <c r="TN36" s="15"/>
      <c r="TO36" s="15"/>
      <c r="TP36" s="15"/>
      <c r="TQ36" s="15"/>
      <c r="TR36" s="15"/>
      <c r="TS36" s="15"/>
      <c r="TT36" s="15"/>
      <c r="TU36" s="15"/>
      <c r="TV36" s="15"/>
      <c r="TW36" s="15"/>
      <c r="TX36" s="15"/>
      <c r="TY36" s="15"/>
      <c r="TZ36" s="15"/>
      <c r="UA36" s="15"/>
      <c r="UB36" s="15"/>
      <c r="UC36" s="15"/>
      <c r="UD36" s="15"/>
      <c r="UE36" s="15"/>
      <c r="UF36" s="15"/>
      <c r="UG36" s="15"/>
      <c r="UH36" s="15"/>
      <c r="UI36" s="15"/>
      <c r="UJ36" s="15"/>
      <c r="UK36" s="15"/>
      <c r="UL36" s="15"/>
      <c r="UM36" s="15"/>
      <c r="UN36" s="15"/>
      <c r="UO36" s="15"/>
      <c r="UP36" s="15"/>
      <c r="UQ36" s="15"/>
      <c r="UR36" s="15"/>
      <c r="US36" s="15"/>
      <c r="UT36" s="15"/>
      <c r="UU36" s="15"/>
      <c r="UV36" s="15"/>
      <c r="UW36" s="15"/>
      <c r="UX36" s="15"/>
      <c r="UY36" s="15"/>
      <c r="UZ36" s="15"/>
      <c r="VA36" s="15"/>
      <c r="VB36" s="15"/>
      <c r="VC36" s="15"/>
      <c r="VD36" s="15"/>
      <c r="VE36" s="15"/>
      <c r="VF36" s="15"/>
      <c r="VG36" s="15"/>
      <c r="VH36" s="15"/>
      <c r="VI36" s="15"/>
      <c r="VJ36" s="15"/>
      <c r="VK36" s="15"/>
      <c r="VL36" s="15"/>
      <c r="VM36" s="15"/>
      <c r="VN36" s="15"/>
      <c r="VO36" s="15"/>
      <c r="VP36" s="15"/>
      <c r="VQ36" s="15"/>
      <c r="VR36" s="15"/>
      <c r="VS36" s="15"/>
      <c r="VT36" s="15"/>
      <c r="VU36" s="15"/>
      <c r="VV36" s="15"/>
      <c r="VW36" s="15"/>
      <c r="VX36" s="15"/>
      <c r="VY36" s="15"/>
      <c r="VZ36" s="15"/>
      <c r="WA36" s="15"/>
      <c r="WB36" s="15"/>
      <c r="WC36" s="15"/>
      <c r="WD36" s="15"/>
      <c r="WE36" s="15"/>
      <c r="WF36" s="15"/>
      <c r="WG36" s="15"/>
      <c r="WH36" s="15"/>
      <c r="WI36" s="15"/>
      <c r="WJ36" s="15"/>
      <c r="WK36" s="15"/>
      <c r="WL36" s="15"/>
      <c r="WM36" s="15"/>
      <c r="WN36" s="15"/>
      <c r="WO36" s="15"/>
      <c r="WP36" s="15"/>
      <c r="WQ36" s="15"/>
      <c r="WR36" s="15"/>
      <c r="WS36" s="15"/>
      <c r="WT36" s="15"/>
      <c r="WU36" s="15"/>
      <c r="WV36" s="15"/>
      <c r="WW36" s="15"/>
      <c r="WX36" s="15"/>
      <c r="WY36" s="15"/>
      <c r="WZ36" s="15"/>
      <c r="XA36" s="15"/>
      <c r="XB36" s="15"/>
      <c r="XC36" s="15"/>
      <c r="XD36" s="15"/>
      <c r="XE36" s="15"/>
      <c r="XF36" s="15"/>
      <c r="XG36" s="15"/>
      <c r="XH36" s="15"/>
      <c r="XI36" s="15"/>
      <c r="XJ36" s="15"/>
      <c r="XK36" s="15"/>
      <c r="XL36" s="15"/>
      <c r="XM36" s="15"/>
      <c r="XN36" s="15"/>
      <c r="XO36" s="15"/>
      <c r="XP36" s="15"/>
      <c r="XQ36" s="15"/>
      <c r="XR36" s="15"/>
      <c r="XS36" s="15"/>
      <c r="XT36" s="15"/>
      <c r="XU36" s="15"/>
      <c r="XV36" s="15"/>
      <c r="XW36" s="15"/>
      <c r="XX36" s="15"/>
      <c r="XY36" s="15"/>
      <c r="XZ36" s="15"/>
      <c r="YA36" s="15"/>
      <c r="YB36" s="15"/>
      <c r="YC36" s="15"/>
      <c r="YD36" s="15"/>
      <c r="YE36" s="15"/>
      <c r="YF36" s="15"/>
      <c r="YG36" s="15"/>
      <c r="YH36" s="15"/>
      <c r="YI36" s="15"/>
      <c r="YJ36" s="15"/>
      <c r="YK36" s="15"/>
      <c r="YL36" s="15"/>
      <c r="YM36" s="15"/>
      <c r="YN36" s="15"/>
      <c r="YO36" s="15"/>
      <c r="YP36" s="15"/>
    </row>
    <row r="37" spans="1:666" s="22" customFormat="1" x14ac:dyDescent="0.3">
      <c r="A37" s="15"/>
      <c r="B37" s="15"/>
      <c r="C37" s="79"/>
      <c r="D37" s="78"/>
      <c r="E37" s="112"/>
      <c r="F37" s="26" t="s">
        <v>183</v>
      </c>
      <c r="G37" s="79"/>
      <c r="H37" s="115"/>
      <c r="I37" s="115"/>
      <c r="J37" s="102"/>
      <c r="K37" s="123"/>
      <c r="L37" s="105"/>
      <c r="M37" s="123"/>
      <c r="N37" s="123"/>
      <c r="O37" s="108"/>
      <c r="P37" s="102"/>
      <c r="Q37" s="123"/>
      <c r="R37" s="105"/>
      <c r="S37" s="123"/>
      <c r="T37" s="123"/>
      <c r="U37" s="108"/>
      <c r="V37" s="90"/>
      <c r="W37" s="90"/>
      <c r="X37" s="73"/>
      <c r="Y37" s="87"/>
      <c r="Z37" s="87"/>
      <c r="AA37" s="83"/>
      <c r="AB37" s="70"/>
      <c r="AC37" s="70"/>
      <c r="AD37" s="83"/>
      <c r="AE37" s="70"/>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5"/>
      <c r="JS37" s="15"/>
      <c r="JT37" s="15"/>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15"/>
      <c r="NI37" s="15"/>
      <c r="NJ37" s="15"/>
      <c r="NK37" s="15"/>
      <c r="NL37" s="15"/>
      <c r="NM37" s="15"/>
      <c r="NN37" s="15"/>
      <c r="NO37" s="15"/>
      <c r="NP37" s="15"/>
      <c r="NQ37" s="15"/>
      <c r="NR37" s="15"/>
      <c r="NS37" s="15"/>
      <c r="NT37" s="15"/>
      <c r="NU37" s="15"/>
      <c r="NV37" s="15"/>
      <c r="NW37" s="15"/>
      <c r="NX37" s="15"/>
      <c r="NY37" s="15"/>
      <c r="NZ37" s="15"/>
      <c r="OA37" s="15"/>
      <c r="OB37" s="15"/>
      <c r="OC37" s="15"/>
      <c r="OD37" s="15"/>
      <c r="OE37" s="15"/>
      <c r="OF37" s="15"/>
      <c r="OG37" s="15"/>
      <c r="OH37" s="15"/>
      <c r="OI37" s="15"/>
      <c r="OJ37" s="15"/>
      <c r="OK37" s="15"/>
      <c r="OL37" s="15"/>
      <c r="OM37" s="15"/>
      <c r="ON37" s="15"/>
      <c r="OO37" s="15"/>
      <c r="OP37" s="15"/>
      <c r="OQ37" s="15"/>
      <c r="OR37" s="15"/>
      <c r="OS37" s="15"/>
      <c r="OT37" s="15"/>
      <c r="OU37" s="15"/>
      <c r="OV37" s="15"/>
      <c r="OW37" s="15"/>
      <c r="OX37" s="15"/>
      <c r="OY37" s="15"/>
      <c r="OZ37" s="15"/>
      <c r="PA37" s="15"/>
      <c r="PB37" s="15"/>
      <c r="PC37" s="15"/>
      <c r="PD37" s="15"/>
      <c r="PE37" s="15"/>
      <c r="PF37" s="15"/>
      <c r="PG37" s="15"/>
      <c r="PH37" s="15"/>
      <c r="PI37" s="15"/>
      <c r="PJ37" s="15"/>
      <c r="PK37" s="15"/>
      <c r="PL37" s="15"/>
      <c r="PM37" s="15"/>
      <c r="PN37" s="15"/>
      <c r="PO37" s="15"/>
      <c r="PP37" s="15"/>
      <c r="PQ37" s="15"/>
      <c r="PR37" s="15"/>
      <c r="PS37" s="15"/>
      <c r="PT37" s="15"/>
      <c r="PU37" s="15"/>
      <c r="PV37" s="15"/>
      <c r="PW37" s="15"/>
      <c r="PX37" s="15"/>
      <c r="PY37" s="15"/>
      <c r="PZ37" s="15"/>
      <c r="QA37" s="15"/>
      <c r="QB37" s="15"/>
      <c r="QC37" s="15"/>
      <c r="QD37" s="15"/>
      <c r="QE37" s="15"/>
      <c r="QF37" s="15"/>
      <c r="QG37" s="15"/>
      <c r="QH37" s="15"/>
      <c r="QI37" s="15"/>
      <c r="QJ37" s="15"/>
      <c r="QK37" s="15"/>
      <c r="QL37" s="15"/>
      <c r="QM37" s="15"/>
      <c r="QN37" s="15"/>
      <c r="QO37" s="15"/>
      <c r="QP37" s="15"/>
      <c r="QQ37" s="15"/>
      <c r="QR37" s="15"/>
      <c r="QS37" s="15"/>
      <c r="QT37" s="15"/>
      <c r="QU37" s="15"/>
      <c r="QV37" s="15"/>
      <c r="QW37" s="15"/>
      <c r="QX37" s="15"/>
      <c r="QY37" s="15"/>
      <c r="QZ37" s="15"/>
      <c r="RA37" s="15"/>
      <c r="RB37" s="15"/>
      <c r="RC37" s="15"/>
      <c r="RD37" s="15"/>
      <c r="RE37" s="15"/>
      <c r="RF37" s="15"/>
      <c r="RG37" s="15"/>
      <c r="RH37" s="15"/>
      <c r="RI37" s="15"/>
      <c r="RJ37" s="15"/>
      <c r="RK37" s="15"/>
      <c r="RL37" s="15"/>
      <c r="RM37" s="15"/>
      <c r="RN37" s="15"/>
      <c r="RO37" s="15"/>
      <c r="RP37" s="15"/>
      <c r="RQ37" s="15"/>
      <c r="RR37" s="15"/>
      <c r="RS37" s="15"/>
      <c r="RT37" s="15"/>
      <c r="RU37" s="15"/>
      <c r="RV37" s="15"/>
      <c r="RW37" s="15"/>
      <c r="RX37" s="15"/>
      <c r="RY37" s="15"/>
      <c r="RZ37" s="15"/>
      <c r="SA37" s="15"/>
      <c r="SB37" s="15"/>
      <c r="SC37" s="15"/>
      <c r="SD37" s="15"/>
      <c r="SE37" s="15"/>
      <c r="SF37" s="15"/>
      <c r="SG37" s="15"/>
      <c r="SH37" s="15"/>
      <c r="SI37" s="15"/>
      <c r="SJ37" s="15"/>
      <c r="SK37" s="15"/>
      <c r="SL37" s="15"/>
      <c r="SM37" s="15"/>
      <c r="SN37" s="15"/>
      <c r="SO37" s="15"/>
      <c r="SP37" s="15"/>
      <c r="SQ37" s="15"/>
      <c r="SR37" s="15"/>
      <c r="SS37" s="15"/>
      <c r="ST37" s="15"/>
      <c r="SU37" s="15"/>
      <c r="SV37" s="15"/>
      <c r="SW37" s="15"/>
      <c r="SX37" s="15"/>
      <c r="SY37" s="15"/>
      <c r="SZ37" s="15"/>
      <c r="TA37" s="15"/>
      <c r="TB37" s="15"/>
      <c r="TC37" s="15"/>
      <c r="TD37" s="15"/>
      <c r="TE37" s="15"/>
      <c r="TF37" s="15"/>
      <c r="TG37" s="15"/>
      <c r="TH37" s="15"/>
      <c r="TI37" s="15"/>
      <c r="TJ37" s="15"/>
      <c r="TK37" s="15"/>
      <c r="TL37" s="15"/>
      <c r="TM37" s="15"/>
      <c r="TN37" s="15"/>
      <c r="TO37" s="15"/>
      <c r="TP37" s="15"/>
      <c r="TQ37" s="15"/>
      <c r="TR37" s="15"/>
      <c r="TS37" s="15"/>
      <c r="TT37" s="15"/>
      <c r="TU37" s="15"/>
      <c r="TV37" s="15"/>
      <c r="TW37" s="15"/>
      <c r="TX37" s="15"/>
      <c r="TY37" s="15"/>
      <c r="TZ37" s="15"/>
      <c r="UA37" s="15"/>
      <c r="UB37" s="15"/>
      <c r="UC37" s="15"/>
      <c r="UD37" s="15"/>
      <c r="UE37" s="15"/>
      <c r="UF37" s="15"/>
      <c r="UG37" s="15"/>
      <c r="UH37" s="15"/>
      <c r="UI37" s="15"/>
      <c r="UJ37" s="15"/>
      <c r="UK37" s="15"/>
      <c r="UL37" s="15"/>
      <c r="UM37" s="15"/>
      <c r="UN37" s="15"/>
      <c r="UO37" s="15"/>
      <c r="UP37" s="15"/>
      <c r="UQ37" s="15"/>
      <c r="UR37" s="15"/>
      <c r="US37" s="15"/>
      <c r="UT37" s="15"/>
      <c r="UU37" s="15"/>
      <c r="UV37" s="15"/>
      <c r="UW37" s="15"/>
      <c r="UX37" s="15"/>
      <c r="UY37" s="15"/>
      <c r="UZ37" s="15"/>
      <c r="VA37" s="15"/>
      <c r="VB37" s="15"/>
      <c r="VC37" s="15"/>
      <c r="VD37" s="15"/>
      <c r="VE37" s="15"/>
      <c r="VF37" s="15"/>
      <c r="VG37" s="15"/>
      <c r="VH37" s="15"/>
      <c r="VI37" s="15"/>
      <c r="VJ37" s="15"/>
      <c r="VK37" s="15"/>
      <c r="VL37" s="15"/>
      <c r="VM37" s="15"/>
      <c r="VN37" s="15"/>
      <c r="VO37" s="15"/>
      <c r="VP37" s="15"/>
      <c r="VQ37" s="15"/>
      <c r="VR37" s="15"/>
      <c r="VS37" s="15"/>
      <c r="VT37" s="15"/>
      <c r="VU37" s="15"/>
      <c r="VV37" s="15"/>
      <c r="VW37" s="15"/>
      <c r="VX37" s="15"/>
      <c r="VY37" s="15"/>
      <c r="VZ37" s="15"/>
      <c r="WA37" s="15"/>
      <c r="WB37" s="15"/>
      <c r="WC37" s="15"/>
      <c r="WD37" s="15"/>
      <c r="WE37" s="15"/>
      <c r="WF37" s="15"/>
      <c r="WG37" s="15"/>
      <c r="WH37" s="15"/>
      <c r="WI37" s="15"/>
      <c r="WJ37" s="15"/>
      <c r="WK37" s="15"/>
      <c r="WL37" s="15"/>
      <c r="WM37" s="15"/>
      <c r="WN37" s="15"/>
      <c r="WO37" s="15"/>
      <c r="WP37" s="15"/>
      <c r="WQ37" s="15"/>
      <c r="WR37" s="15"/>
      <c r="WS37" s="15"/>
      <c r="WT37" s="15"/>
      <c r="WU37" s="15"/>
      <c r="WV37" s="15"/>
      <c r="WW37" s="15"/>
      <c r="WX37" s="15"/>
      <c r="WY37" s="15"/>
      <c r="WZ37" s="15"/>
      <c r="XA37" s="15"/>
      <c r="XB37" s="15"/>
      <c r="XC37" s="15"/>
      <c r="XD37" s="15"/>
      <c r="XE37" s="15"/>
      <c r="XF37" s="15"/>
      <c r="XG37" s="15"/>
      <c r="XH37" s="15"/>
      <c r="XI37" s="15"/>
      <c r="XJ37" s="15"/>
      <c r="XK37" s="15"/>
      <c r="XL37" s="15"/>
      <c r="XM37" s="15"/>
      <c r="XN37" s="15"/>
      <c r="XO37" s="15"/>
      <c r="XP37" s="15"/>
      <c r="XQ37" s="15"/>
      <c r="XR37" s="15"/>
      <c r="XS37" s="15"/>
      <c r="XT37" s="15"/>
      <c r="XU37" s="15"/>
      <c r="XV37" s="15"/>
      <c r="XW37" s="15"/>
      <c r="XX37" s="15"/>
      <c r="XY37" s="15"/>
      <c r="XZ37" s="15"/>
      <c r="YA37" s="15"/>
      <c r="YB37" s="15"/>
      <c r="YC37" s="15"/>
      <c r="YD37" s="15"/>
      <c r="YE37" s="15"/>
      <c r="YF37" s="15"/>
      <c r="YG37" s="15"/>
      <c r="YH37" s="15"/>
      <c r="YI37" s="15"/>
      <c r="YJ37" s="15"/>
      <c r="YK37" s="15"/>
      <c r="YL37" s="15"/>
      <c r="YM37" s="15"/>
      <c r="YN37" s="15"/>
      <c r="YO37" s="15"/>
      <c r="YP37" s="15"/>
    </row>
    <row r="38" spans="1:666" s="22" customFormat="1" x14ac:dyDescent="0.3">
      <c r="A38" s="15"/>
      <c r="B38" s="15"/>
      <c r="C38" s="79"/>
      <c r="D38" s="78"/>
      <c r="E38" s="112"/>
      <c r="F38" s="26" t="s">
        <v>181</v>
      </c>
      <c r="G38" s="79"/>
      <c r="H38" s="115"/>
      <c r="I38" s="115"/>
      <c r="J38" s="103"/>
      <c r="K38" s="124"/>
      <c r="L38" s="106"/>
      <c r="M38" s="124"/>
      <c r="N38" s="124"/>
      <c r="O38" s="109"/>
      <c r="P38" s="103"/>
      <c r="Q38" s="124"/>
      <c r="R38" s="106"/>
      <c r="S38" s="124"/>
      <c r="T38" s="124"/>
      <c r="U38" s="109"/>
      <c r="V38" s="91"/>
      <c r="W38" s="91"/>
      <c r="X38" s="74"/>
      <c r="Y38" s="88"/>
      <c r="Z38" s="88"/>
      <c r="AA38" s="81"/>
      <c r="AB38" s="71"/>
      <c r="AC38" s="71"/>
      <c r="AD38" s="81"/>
      <c r="AE38" s="71"/>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c r="KG38" s="15"/>
      <c r="KH38" s="15"/>
      <c r="KI38" s="15"/>
      <c r="KJ38" s="15"/>
      <c r="KK38" s="15"/>
      <c r="KL38" s="15"/>
      <c r="KM38" s="15"/>
      <c r="KN38" s="15"/>
      <c r="KO38" s="15"/>
      <c r="KP38" s="15"/>
      <c r="KQ38" s="15"/>
      <c r="KR38" s="15"/>
      <c r="KS38" s="15"/>
      <c r="KT38" s="15"/>
      <c r="KU38" s="15"/>
      <c r="KV38" s="15"/>
      <c r="KW38" s="15"/>
      <c r="KX38" s="15"/>
      <c r="KY38" s="15"/>
      <c r="KZ38" s="15"/>
      <c r="LA38" s="15"/>
      <c r="LB38" s="15"/>
      <c r="LC38" s="15"/>
      <c r="LD38" s="15"/>
      <c r="LE38" s="15"/>
      <c r="LF38" s="15"/>
      <c r="LG38" s="15"/>
      <c r="LH38" s="15"/>
      <c r="LI38" s="15"/>
      <c r="LJ38" s="15"/>
      <c r="LK38" s="15"/>
      <c r="LL38" s="15"/>
      <c r="LM38" s="15"/>
      <c r="LN38" s="15"/>
      <c r="LO38" s="15"/>
      <c r="LP38" s="15"/>
      <c r="LQ38" s="15"/>
      <c r="LR38" s="15"/>
      <c r="LS38" s="15"/>
      <c r="LT38" s="15"/>
      <c r="LU38" s="15"/>
      <c r="LV38" s="15"/>
      <c r="LW38" s="15"/>
      <c r="LX38" s="15"/>
      <c r="LY38" s="15"/>
      <c r="LZ38" s="15"/>
      <c r="MA38" s="15"/>
      <c r="MB38" s="15"/>
      <c r="MC38" s="15"/>
      <c r="MD38" s="15"/>
      <c r="ME38" s="15"/>
      <c r="MF38" s="15"/>
      <c r="MG38" s="15"/>
      <c r="MH38" s="15"/>
      <c r="MI38" s="15"/>
      <c r="MJ38" s="15"/>
      <c r="MK38" s="15"/>
      <c r="ML38" s="15"/>
      <c r="MM38" s="15"/>
      <c r="MN38" s="15"/>
      <c r="MO38" s="15"/>
      <c r="MP38" s="15"/>
      <c r="MQ38" s="15"/>
      <c r="MR38" s="15"/>
      <c r="MS38" s="15"/>
      <c r="MT38" s="15"/>
      <c r="MU38" s="15"/>
      <c r="MV38" s="15"/>
      <c r="MW38" s="15"/>
      <c r="MX38" s="15"/>
      <c r="MY38" s="15"/>
      <c r="MZ38" s="15"/>
      <c r="NA38" s="15"/>
      <c r="NB38" s="15"/>
      <c r="NC38" s="15"/>
      <c r="ND38" s="15"/>
      <c r="NE38" s="15"/>
      <c r="NF38" s="15"/>
      <c r="NG38" s="15"/>
      <c r="NH38" s="15"/>
      <c r="NI38" s="15"/>
      <c r="NJ38" s="15"/>
      <c r="NK38" s="15"/>
      <c r="NL38" s="15"/>
      <c r="NM38" s="15"/>
      <c r="NN38" s="15"/>
      <c r="NO38" s="15"/>
      <c r="NP38" s="15"/>
      <c r="NQ38" s="15"/>
      <c r="NR38" s="15"/>
      <c r="NS38" s="15"/>
      <c r="NT38" s="15"/>
      <c r="NU38" s="15"/>
      <c r="NV38" s="15"/>
      <c r="NW38" s="15"/>
      <c r="NX38" s="15"/>
      <c r="NY38" s="15"/>
      <c r="NZ38" s="15"/>
      <c r="OA38" s="15"/>
      <c r="OB38" s="15"/>
      <c r="OC38" s="15"/>
      <c r="OD38" s="15"/>
      <c r="OE38" s="15"/>
      <c r="OF38" s="15"/>
      <c r="OG38" s="15"/>
      <c r="OH38" s="15"/>
      <c r="OI38" s="15"/>
      <c r="OJ38" s="15"/>
      <c r="OK38" s="15"/>
      <c r="OL38" s="15"/>
      <c r="OM38" s="15"/>
      <c r="ON38" s="15"/>
      <c r="OO38" s="15"/>
      <c r="OP38" s="15"/>
      <c r="OQ38" s="15"/>
      <c r="OR38" s="15"/>
      <c r="OS38" s="15"/>
      <c r="OT38" s="15"/>
      <c r="OU38" s="15"/>
      <c r="OV38" s="15"/>
      <c r="OW38" s="15"/>
      <c r="OX38" s="15"/>
      <c r="OY38" s="15"/>
      <c r="OZ38" s="15"/>
      <c r="PA38" s="15"/>
      <c r="PB38" s="15"/>
      <c r="PC38" s="15"/>
      <c r="PD38" s="15"/>
      <c r="PE38" s="15"/>
      <c r="PF38" s="15"/>
      <c r="PG38" s="15"/>
      <c r="PH38" s="15"/>
      <c r="PI38" s="15"/>
      <c r="PJ38" s="15"/>
      <c r="PK38" s="15"/>
      <c r="PL38" s="15"/>
      <c r="PM38" s="15"/>
      <c r="PN38" s="15"/>
      <c r="PO38" s="15"/>
      <c r="PP38" s="15"/>
      <c r="PQ38" s="15"/>
      <c r="PR38" s="15"/>
      <c r="PS38" s="15"/>
      <c r="PT38" s="15"/>
      <c r="PU38" s="15"/>
      <c r="PV38" s="15"/>
      <c r="PW38" s="15"/>
      <c r="PX38" s="15"/>
      <c r="PY38" s="15"/>
      <c r="PZ38" s="15"/>
      <c r="QA38" s="15"/>
      <c r="QB38" s="15"/>
      <c r="QC38" s="15"/>
      <c r="QD38" s="15"/>
      <c r="QE38" s="15"/>
      <c r="QF38" s="15"/>
      <c r="QG38" s="15"/>
      <c r="QH38" s="15"/>
      <c r="QI38" s="15"/>
      <c r="QJ38" s="15"/>
      <c r="QK38" s="15"/>
      <c r="QL38" s="15"/>
      <c r="QM38" s="15"/>
      <c r="QN38" s="15"/>
      <c r="QO38" s="15"/>
      <c r="QP38" s="15"/>
      <c r="QQ38" s="15"/>
      <c r="QR38" s="15"/>
      <c r="QS38" s="15"/>
      <c r="QT38" s="15"/>
      <c r="QU38" s="15"/>
      <c r="QV38" s="15"/>
      <c r="QW38" s="15"/>
      <c r="QX38" s="15"/>
      <c r="QY38" s="15"/>
      <c r="QZ38" s="15"/>
      <c r="RA38" s="15"/>
      <c r="RB38" s="15"/>
      <c r="RC38" s="15"/>
      <c r="RD38" s="15"/>
      <c r="RE38" s="15"/>
      <c r="RF38" s="15"/>
      <c r="RG38" s="15"/>
      <c r="RH38" s="15"/>
      <c r="RI38" s="15"/>
      <c r="RJ38" s="15"/>
      <c r="RK38" s="15"/>
      <c r="RL38" s="15"/>
      <c r="RM38" s="15"/>
      <c r="RN38" s="15"/>
      <c r="RO38" s="15"/>
      <c r="RP38" s="15"/>
      <c r="RQ38" s="15"/>
      <c r="RR38" s="15"/>
      <c r="RS38" s="15"/>
      <c r="RT38" s="15"/>
      <c r="RU38" s="15"/>
      <c r="RV38" s="15"/>
      <c r="RW38" s="15"/>
      <c r="RX38" s="15"/>
      <c r="RY38" s="15"/>
      <c r="RZ38" s="15"/>
      <c r="SA38" s="15"/>
      <c r="SB38" s="15"/>
      <c r="SC38" s="15"/>
      <c r="SD38" s="15"/>
      <c r="SE38" s="15"/>
      <c r="SF38" s="15"/>
      <c r="SG38" s="15"/>
      <c r="SH38" s="15"/>
      <c r="SI38" s="15"/>
      <c r="SJ38" s="15"/>
      <c r="SK38" s="15"/>
      <c r="SL38" s="15"/>
      <c r="SM38" s="15"/>
      <c r="SN38" s="15"/>
      <c r="SO38" s="15"/>
      <c r="SP38" s="15"/>
      <c r="SQ38" s="15"/>
      <c r="SR38" s="15"/>
      <c r="SS38" s="15"/>
      <c r="ST38" s="15"/>
      <c r="SU38" s="15"/>
      <c r="SV38" s="15"/>
      <c r="SW38" s="15"/>
      <c r="SX38" s="15"/>
      <c r="SY38" s="15"/>
      <c r="SZ38" s="15"/>
      <c r="TA38" s="15"/>
      <c r="TB38" s="15"/>
      <c r="TC38" s="15"/>
      <c r="TD38" s="15"/>
      <c r="TE38" s="15"/>
      <c r="TF38" s="15"/>
      <c r="TG38" s="15"/>
      <c r="TH38" s="15"/>
      <c r="TI38" s="15"/>
      <c r="TJ38" s="15"/>
      <c r="TK38" s="15"/>
      <c r="TL38" s="15"/>
      <c r="TM38" s="15"/>
      <c r="TN38" s="15"/>
      <c r="TO38" s="15"/>
      <c r="TP38" s="15"/>
      <c r="TQ38" s="15"/>
      <c r="TR38" s="15"/>
      <c r="TS38" s="15"/>
      <c r="TT38" s="15"/>
      <c r="TU38" s="15"/>
      <c r="TV38" s="15"/>
      <c r="TW38" s="15"/>
      <c r="TX38" s="15"/>
      <c r="TY38" s="15"/>
      <c r="TZ38" s="15"/>
      <c r="UA38" s="15"/>
      <c r="UB38" s="15"/>
      <c r="UC38" s="15"/>
      <c r="UD38" s="15"/>
      <c r="UE38" s="15"/>
      <c r="UF38" s="15"/>
      <c r="UG38" s="15"/>
      <c r="UH38" s="15"/>
      <c r="UI38" s="15"/>
      <c r="UJ38" s="15"/>
      <c r="UK38" s="15"/>
      <c r="UL38" s="15"/>
      <c r="UM38" s="15"/>
      <c r="UN38" s="15"/>
      <c r="UO38" s="15"/>
      <c r="UP38" s="15"/>
      <c r="UQ38" s="15"/>
      <c r="UR38" s="15"/>
      <c r="US38" s="15"/>
      <c r="UT38" s="15"/>
      <c r="UU38" s="15"/>
      <c r="UV38" s="15"/>
      <c r="UW38" s="15"/>
      <c r="UX38" s="15"/>
      <c r="UY38" s="15"/>
      <c r="UZ38" s="15"/>
      <c r="VA38" s="15"/>
      <c r="VB38" s="15"/>
      <c r="VC38" s="15"/>
      <c r="VD38" s="15"/>
      <c r="VE38" s="15"/>
      <c r="VF38" s="15"/>
      <c r="VG38" s="15"/>
      <c r="VH38" s="15"/>
      <c r="VI38" s="15"/>
      <c r="VJ38" s="15"/>
      <c r="VK38" s="15"/>
      <c r="VL38" s="15"/>
      <c r="VM38" s="15"/>
      <c r="VN38" s="15"/>
      <c r="VO38" s="15"/>
      <c r="VP38" s="15"/>
      <c r="VQ38" s="15"/>
      <c r="VR38" s="15"/>
      <c r="VS38" s="15"/>
      <c r="VT38" s="15"/>
      <c r="VU38" s="15"/>
      <c r="VV38" s="15"/>
      <c r="VW38" s="15"/>
      <c r="VX38" s="15"/>
      <c r="VY38" s="15"/>
      <c r="VZ38" s="15"/>
      <c r="WA38" s="15"/>
      <c r="WB38" s="15"/>
      <c r="WC38" s="15"/>
      <c r="WD38" s="15"/>
      <c r="WE38" s="15"/>
      <c r="WF38" s="15"/>
      <c r="WG38" s="15"/>
      <c r="WH38" s="15"/>
      <c r="WI38" s="15"/>
      <c r="WJ38" s="15"/>
      <c r="WK38" s="15"/>
      <c r="WL38" s="15"/>
      <c r="WM38" s="15"/>
      <c r="WN38" s="15"/>
      <c r="WO38" s="15"/>
      <c r="WP38" s="15"/>
      <c r="WQ38" s="15"/>
      <c r="WR38" s="15"/>
      <c r="WS38" s="15"/>
      <c r="WT38" s="15"/>
      <c r="WU38" s="15"/>
      <c r="WV38" s="15"/>
      <c r="WW38" s="15"/>
      <c r="WX38" s="15"/>
      <c r="WY38" s="15"/>
      <c r="WZ38" s="15"/>
      <c r="XA38" s="15"/>
      <c r="XB38" s="15"/>
      <c r="XC38" s="15"/>
      <c r="XD38" s="15"/>
      <c r="XE38" s="15"/>
      <c r="XF38" s="15"/>
      <c r="XG38" s="15"/>
      <c r="XH38" s="15"/>
      <c r="XI38" s="15"/>
      <c r="XJ38" s="15"/>
      <c r="XK38" s="15"/>
      <c r="XL38" s="15"/>
      <c r="XM38" s="15"/>
      <c r="XN38" s="15"/>
      <c r="XO38" s="15"/>
      <c r="XP38" s="15"/>
      <c r="XQ38" s="15"/>
      <c r="XR38" s="15"/>
      <c r="XS38" s="15"/>
      <c r="XT38" s="15"/>
      <c r="XU38" s="15"/>
      <c r="XV38" s="15"/>
      <c r="XW38" s="15"/>
      <c r="XX38" s="15"/>
      <c r="XY38" s="15"/>
      <c r="XZ38" s="15"/>
      <c r="YA38" s="15"/>
      <c r="YB38" s="15"/>
      <c r="YC38" s="15"/>
      <c r="YD38" s="15"/>
      <c r="YE38" s="15"/>
      <c r="YF38" s="15"/>
      <c r="YG38" s="15"/>
      <c r="YH38" s="15"/>
      <c r="YI38" s="15"/>
      <c r="YJ38" s="15"/>
      <c r="YK38" s="15"/>
      <c r="YL38" s="15"/>
      <c r="YM38" s="15"/>
      <c r="YN38" s="15"/>
      <c r="YO38" s="15"/>
      <c r="YP38" s="15"/>
    </row>
    <row r="39" spans="1:666" s="22" customFormat="1" x14ac:dyDescent="0.3">
      <c r="A39" s="15"/>
      <c r="B39" s="15"/>
      <c r="C39" s="15"/>
      <c r="D39" s="16"/>
      <c r="E39" s="17"/>
      <c r="F39" s="18"/>
      <c r="G39" s="19"/>
      <c r="H39" s="18"/>
      <c r="I39" s="18"/>
      <c r="J39" s="19"/>
      <c r="K39" s="19"/>
      <c r="L39" s="19"/>
      <c r="M39" s="19"/>
      <c r="N39" s="19"/>
      <c r="O39" s="18"/>
      <c r="P39" s="20"/>
      <c r="Q39" s="20"/>
      <c r="R39" s="20"/>
      <c r="S39" s="20"/>
      <c r="T39" s="20"/>
      <c r="U39" s="19"/>
      <c r="V39" s="21"/>
      <c r="W39" s="21"/>
      <c r="X39" s="21"/>
      <c r="Y39" s="18"/>
      <c r="Z39" s="18"/>
      <c r="AA39" s="18"/>
      <c r="AB39" s="18"/>
      <c r="AC39" s="18"/>
      <c r="AD39" s="18"/>
      <c r="AE39" s="18"/>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5"/>
      <c r="VB39" s="15"/>
      <c r="VC39" s="15"/>
      <c r="VD39" s="15"/>
      <c r="VE39" s="15"/>
      <c r="VF39" s="15"/>
      <c r="VG39" s="15"/>
      <c r="VH39" s="15"/>
      <c r="VI39" s="15"/>
      <c r="VJ39" s="15"/>
      <c r="VK39" s="15"/>
      <c r="VL39" s="15"/>
      <c r="VM39" s="15"/>
      <c r="VN39" s="15"/>
      <c r="VO39" s="15"/>
      <c r="VP39" s="15"/>
      <c r="VQ39" s="15"/>
      <c r="VR39" s="15"/>
      <c r="VS39" s="15"/>
      <c r="VT39" s="15"/>
      <c r="VU39" s="15"/>
      <c r="VV39" s="15"/>
      <c r="VW39" s="15"/>
      <c r="VX39" s="15"/>
      <c r="VY39" s="15"/>
      <c r="VZ39" s="15"/>
      <c r="WA39" s="15"/>
      <c r="WB39" s="15"/>
      <c r="WC39" s="15"/>
      <c r="WD39" s="15"/>
      <c r="WE39" s="15"/>
      <c r="WF39" s="15"/>
      <c r="WG39" s="15"/>
      <c r="WH39" s="15"/>
      <c r="WI39" s="15"/>
      <c r="WJ39" s="15"/>
      <c r="WK39" s="15"/>
      <c r="WL39" s="15"/>
      <c r="WM39" s="15"/>
      <c r="WN39" s="15"/>
      <c r="WO39" s="15"/>
      <c r="WP39" s="15"/>
      <c r="WQ39" s="15"/>
      <c r="WR39" s="15"/>
      <c r="WS39" s="15"/>
      <c r="WT39" s="15"/>
      <c r="WU39" s="15"/>
      <c r="WV39" s="15"/>
      <c r="WW39" s="15"/>
      <c r="WX39" s="15"/>
      <c r="WY39" s="15"/>
      <c r="WZ39" s="15"/>
      <c r="XA39" s="15"/>
      <c r="XB39" s="15"/>
      <c r="XC39" s="15"/>
      <c r="XD39" s="15"/>
      <c r="XE39" s="15"/>
      <c r="XF39" s="15"/>
      <c r="XG39" s="15"/>
      <c r="XH39" s="15"/>
      <c r="XI39" s="15"/>
      <c r="XJ39" s="15"/>
      <c r="XK39" s="15"/>
      <c r="XL39" s="15"/>
      <c r="XM39" s="15"/>
      <c r="XN39" s="15"/>
      <c r="XO39" s="15"/>
      <c r="XP39" s="15"/>
      <c r="XQ39" s="15"/>
      <c r="XR39" s="15"/>
      <c r="XS39" s="15"/>
      <c r="XT39" s="15"/>
      <c r="XU39" s="15"/>
      <c r="XV39" s="15"/>
      <c r="XW39" s="15"/>
      <c r="XX39" s="15"/>
      <c r="XY39" s="15"/>
      <c r="XZ39" s="15"/>
      <c r="YA39" s="15"/>
      <c r="YB39" s="15"/>
      <c r="YC39" s="15"/>
      <c r="YD39" s="15"/>
      <c r="YE39" s="15"/>
      <c r="YF39" s="15"/>
      <c r="YG39" s="15"/>
      <c r="YH39" s="15"/>
      <c r="YI39" s="15"/>
      <c r="YJ39" s="15"/>
      <c r="YK39" s="15"/>
      <c r="YL39" s="15"/>
      <c r="YM39" s="15"/>
      <c r="YN39" s="15"/>
      <c r="YO39" s="15"/>
      <c r="YP39" s="15"/>
    </row>
    <row r="40" spans="1:666" s="22" customFormat="1" x14ac:dyDescent="0.3">
      <c r="A40" s="15"/>
      <c r="B40" s="15"/>
      <c r="C40" s="15"/>
      <c r="D40" s="16"/>
      <c r="E40" s="17"/>
      <c r="F40" s="18"/>
      <c r="G40" s="19"/>
      <c r="H40" s="18"/>
      <c r="I40" s="18"/>
      <c r="J40" s="19"/>
      <c r="K40" s="19"/>
      <c r="L40" s="19"/>
      <c r="M40" s="19"/>
      <c r="N40" s="19"/>
      <c r="O40" s="18"/>
      <c r="P40" s="20"/>
      <c r="Q40" s="20"/>
      <c r="R40" s="20"/>
      <c r="S40" s="20"/>
      <c r="T40" s="20"/>
      <c r="U40" s="19"/>
      <c r="V40" s="21"/>
      <c r="W40" s="21"/>
      <c r="X40" s="21"/>
      <c r="Y40" s="18"/>
      <c r="Z40" s="18"/>
      <c r="AA40" s="18"/>
      <c r="AB40" s="18"/>
      <c r="AC40" s="18"/>
      <c r="AD40" s="18"/>
      <c r="AE40" s="18"/>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c r="IX40" s="15"/>
      <c r="IY40" s="15"/>
      <c r="IZ40" s="15"/>
      <c r="JA40" s="15"/>
      <c r="JB40" s="15"/>
      <c r="JC40" s="15"/>
      <c r="JD40" s="15"/>
      <c r="JE40" s="15"/>
      <c r="JF40" s="15"/>
      <c r="JG40" s="15"/>
      <c r="JH40" s="15"/>
      <c r="JI40" s="15"/>
      <c r="JJ40" s="15"/>
      <c r="JK40" s="15"/>
      <c r="JL40" s="15"/>
      <c r="JM40" s="15"/>
      <c r="JN40" s="15"/>
      <c r="JO40" s="15"/>
      <c r="JP40" s="15"/>
      <c r="JQ40" s="15"/>
      <c r="JR40" s="15"/>
      <c r="JS40" s="15"/>
      <c r="JT40" s="15"/>
      <c r="JU40" s="15"/>
      <c r="JV40" s="15"/>
      <c r="JW40" s="15"/>
      <c r="JX40" s="15"/>
      <c r="JY40" s="15"/>
      <c r="JZ40" s="15"/>
      <c r="KA40" s="15"/>
      <c r="KB40" s="15"/>
      <c r="KC40" s="15"/>
      <c r="KD40" s="15"/>
      <c r="KE40" s="15"/>
      <c r="KF40" s="15"/>
      <c r="KG40" s="15"/>
      <c r="KH40" s="15"/>
      <c r="KI40" s="15"/>
      <c r="KJ40" s="15"/>
      <c r="KK40" s="15"/>
      <c r="KL40" s="15"/>
      <c r="KM40" s="15"/>
      <c r="KN40" s="15"/>
      <c r="KO40" s="15"/>
      <c r="KP40" s="15"/>
      <c r="KQ40" s="15"/>
      <c r="KR40" s="15"/>
      <c r="KS40" s="15"/>
      <c r="KT40" s="15"/>
      <c r="KU40" s="15"/>
      <c r="KV40" s="15"/>
      <c r="KW40" s="15"/>
      <c r="KX40" s="15"/>
      <c r="KY40" s="15"/>
      <c r="KZ40" s="15"/>
      <c r="LA40" s="15"/>
      <c r="LB40" s="15"/>
      <c r="LC40" s="15"/>
      <c r="LD40" s="15"/>
      <c r="LE40" s="15"/>
      <c r="LF40" s="15"/>
      <c r="LG40" s="15"/>
      <c r="LH40" s="15"/>
      <c r="LI40" s="15"/>
      <c r="LJ40" s="15"/>
      <c r="LK40" s="15"/>
      <c r="LL40" s="15"/>
      <c r="LM40" s="15"/>
      <c r="LN40" s="15"/>
      <c r="LO40" s="15"/>
      <c r="LP40" s="15"/>
      <c r="LQ40" s="15"/>
      <c r="LR40" s="15"/>
      <c r="LS40" s="15"/>
      <c r="LT40" s="15"/>
      <c r="LU40" s="15"/>
      <c r="LV40" s="15"/>
      <c r="LW40" s="15"/>
      <c r="LX40" s="15"/>
      <c r="LY40" s="15"/>
      <c r="LZ40" s="15"/>
      <c r="MA40" s="15"/>
      <c r="MB40" s="15"/>
      <c r="MC40" s="15"/>
      <c r="MD40" s="15"/>
      <c r="ME40" s="15"/>
      <c r="MF40" s="15"/>
      <c r="MG40" s="15"/>
      <c r="MH40" s="15"/>
      <c r="MI40" s="15"/>
      <c r="MJ40" s="15"/>
      <c r="MK40" s="15"/>
      <c r="ML40" s="15"/>
      <c r="MM40" s="15"/>
      <c r="MN40" s="15"/>
      <c r="MO40" s="15"/>
      <c r="MP40" s="15"/>
      <c r="MQ40" s="15"/>
      <c r="MR40" s="15"/>
      <c r="MS40" s="15"/>
      <c r="MT40" s="15"/>
      <c r="MU40" s="15"/>
      <c r="MV40" s="15"/>
      <c r="MW40" s="15"/>
      <c r="MX40" s="15"/>
      <c r="MY40" s="15"/>
      <c r="MZ40" s="15"/>
      <c r="NA40" s="15"/>
      <c r="NB40" s="15"/>
      <c r="NC40" s="15"/>
      <c r="ND40" s="15"/>
      <c r="NE40" s="15"/>
      <c r="NF40" s="15"/>
      <c r="NG40" s="15"/>
      <c r="NH40" s="15"/>
      <c r="NI40" s="15"/>
      <c r="NJ40" s="15"/>
      <c r="NK40" s="15"/>
      <c r="NL40" s="15"/>
      <c r="NM40" s="15"/>
      <c r="NN40" s="15"/>
      <c r="NO40" s="15"/>
      <c r="NP40" s="15"/>
      <c r="NQ40" s="15"/>
      <c r="NR40" s="15"/>
      <c r="NS40" s="15"/>
      <c r="NT40" s="15"/>
      <c r="NU40" s="15"/>
      <c r="NV40" s="15"/>
      <c r="NW40" s="15"/>
      <c r="NX40" s="15"/>
      <c r="NY40" s="15"/>
      <c r="NZ40" s="15"/>
      <c r="OA40" s="15"/>
      <c r="OB40" s="15"/>
      <c r="OC40" s="15"/>
      <c r="OD40" s="15"/>
      <c r="OE40" s="15"/>
      <c r="OF40" s="15"/>
      <c r="OG40" s="15"/>
      <c r="OH40" s="15"/>
      <c r="OI40" s="15"/>
      <c r="OJ40" s="15"/>
      <c r="OK40" s="15"/>
      <c r="OL40" s="15"/>
      <c r="OM40" s="15"/>
      <c r="ON40" s="15"/>
      <c r="OO40" s="15"/>
      <c r="OP40" s="15"/>
      <c r="OQ40" s="15"/>
      <c r="OR40" s="15"/>
      <c r="OS40" s="15"/>
      <c r="OT40" s="15"/>
      <c r="OU40" s="15"/>
      <c r="OV40" s="15"/>
      <c r="OW40" s="15"/>
      <c r="OX40" s="15"/>
      <c r="OY40" s="15"/>
      <c r="OZ40" s="15"/>
      <c r="PA40" s="15"/>
      <c r="PB40" s="15"/>
      <c r="PC40" s="15"/>
      <c r="PD40" s="15"/>
      <c r="PE40" s="15"/>
      <c r="PF40" s="15"/>
      <c r="PG40" s="15"/>
      <c r="PH40" s="15"/>
      <c r="PI40" s="15"/>
      <c r="PJ40" s="15"/>
      <c r="PK40" s="15"/>
      <c r="PL40" s="15"/>
      <c r="PM40" s="15"/>
      <c r="PN40" s="15"/>
      <c r="PO40" s="15"/>
      <c r="PP40" s="15"/>
      <c r="PQ40" s="15"/>
      <c r="PR40" s="15"/>
      <c r="PS40" s="15"/>
      <c r="PT40" s="15"/>
      <c r="PU40" s="15"/>
      <c r="PV40" s="15"/>
      <c r="PW40" s="15"/>
      <c r="PX40" s="15"/>
      <c r="PY40" s="15"/>
      <c r="PZ40" s="15"/>
      <c r="QA40" s="15"/>
      <c r="QB40" s="15"/>
      <c r="QC40" s="15"/>
      <c r="QD40" s="15"/>
      <c r="QE40" s="15"/>
      <c r="QF40" s="15"/>
      <c r="QG40" s="15"/>
      <c r="QH40" s="15"/>
      <c r="QI40" s="15"/>
      <c r="QJ40" s="15"/>
      <c r="QK40" s="15"/>
      <c r="QL40" s="15"/>
      <c r="QM40" s="15"/>
      <c r="QN40" s="15"/>
      <c r="QO40" s="15"/>
      <c r="QP40" s="15"/>
      <c r="QQ40" s="15"/>
      <c r="QR40" s="15"/>
      <c r="QS40" s="15"/>
      <c r="QT40" s="15"/>
      <c r="QU40" s="15"/>
      <c r="QV40" s="15"/>
      <c r="QW40" s="15"/>
      <c r="QX40" s="15"/>
      <c r="QY40" s="15"/>
      <c r="QZ40" s="15"/>
      <c r="RA40" s="15"/>
      <c r="RB40" s="15"/>
      <c r="RC40" s="15"/>
      <c r="RD40" s="15"/>
      <c r="RE40" s="15"/>
      <c r="RF40" s="15"/>
      <c r="RG40" s="15"/>
      <c r="RH40" s="15"/>
      <c r="RI40" s="15"/>
      <c r="RJ40" s="15"/>
      <c r="RK40" s="15"/>
      <c r="RL40" s="15"/>
      <c r="RM40" s="15"/>
      <c r="RN40" s="15"/>
      <c r="RO40" s="15"/>
      <c r="RP40" s="15"/>
      <c r="RQ40" s="15"/>
      <c r="RR40" s="15"/>
      <c r="RS40" s="15"/>
      <c r="RT40" s="15"/>
      <c r="RU40" s="15"/>
      <c r="RV40" s="15"/>
      <c r="RW40" s="15"/>
      <c r="RX40" s="15"/>
      <c r="RY40" s="15"/>
      <c r="RZ40" s="15"/>
      <c r="SA40" s="15"/>
      <c r="SB40" s="15"/>
      <c r="SC40" s="15"/>
      <c r="SD40" s="15"/>
      <c r="SE40" s="15"/>
      <c r="SF40" s="15"/>
      <c r="SG40" s="15"/>
      <c r="SH40" s="15"/>
      <c r="SI40" s="15"/>
      <c r="SJ40" s="15"/>
      <c r="SK40" s="15"/>
      <c r="SL40" s="15"/>
      <c r="SM40" s="15"/>
      <c r="SN40" s="15"/>
      <c r="SO40" s="15"/>
      <c r="SP40" s="15"/>
      <c r="SQ40" s="15"/>
      <c r="SR40" s="15"/>
      <c r="SS40" s="15"/>
      <c r="ST40" s="15"/>
      <c r="SU40" s="15"/>
      <c r="SV40" s="15"/>
      <c r="SW40" s="15"/>
      <c r="SX40" s="15"/>
      <c r="SY40" s="15"/>
      <c r="SZ40" s="15"/>
      <c r="TA40" s="15"/>
      <c r="TB40" s="15"/>
      <c r="TC40" s="15"/>
      <c r="TD40" s="15"/>
      <c r="TE40" s="15"/>
      <c r="TF40" s="15"/>
      <c r="TG40" s="15"/>
      <c r="TH40" s="15"/>
      <c r="TI40" s="15"/>
      <c r="TJ40" s="15"/>
      <c r="TK40" s="15"/>
      <c r="TL40" s="15"/>
      <c r="TM40" s="15"/>
      <c r="TN40" s="15"/>
      <c r="TO40" s="15"/>
      <c r="TP40" s="15"/>
      <c r="TQ40" s="15"/>
      <c r="TR40" s="15"/>
      <c r="TS40" s="15"/>
      <c r="TT40" s="15"/>
      <c r="TU40" s="15"/>
      <c r="TV40" s="15"/>
      <c r="TW40" s="15"/>
      <c r="TX40" s="15"/>
      <c r="TY40" s="15"/>
      <c r="TZ40" s="15"/>
      <c r="UA40" s="15"/>
      <c r="UB40" s="15"/>
      <c r="UC40" s="15"/>
      <c r="UD40" s="15"/>
      <c r="UE40" s="15"/>
      <c r="UF40" s="15"/>
      <c r="UG40" s="15"/>
      <c r="UH40" s="15"/>
      <c r="UI40" s="15"/>
      <c r="UJ40" s="15"/>
      <c r="UK40" s="15"/>
      <c r="UL40" s="15"/>
      <c r="UM40" s="15"/>
      <c r="UN40" s="15"/>
      <c r="UO40" s="15"/>
      <c r="UP40" s="15"/>
      <c r="UQ40" s="15"/>
      <c r="UR40" s="15"/>
      <c r="US40" s="15"/>
      <c r="UT40" s="15"/>
      <c r="UU40" s="15"/>
      <c r="UV40" s="15"/>
      <c r="UW40" s="15"/>
      <c r="UX40" s="15"/>
      <c r="UY40" s="15"/>
      <c r="UZ40" s="15"/>
      <c r="VA40" s="15"/>
      <c r="VB40" s="15"/>
      <c r="VC40" s="15"/>
      <c r="VD40" s="15"/>
      <c r="VE40" s="15"/>
      <c r="VF40" s="15"/>
      <c r="VG40" s="15"/>
      <c r="VH40" s="15"/>
      <c r="VI40" s="15"/>
      <c r="VJ40" s="15"/>
      <c r="VK40" s="15"/>
      <c r="VL40" s="15"/>
      <c r="VM40" s="15"/>
      <c r="VN40" s="15"/>
      <c r="VO40" s="15"/>
      <c r="VP40" s="15"/>
      <c r="VQ40" s="15"/>
      <c r="VR40" s="15"/>
      <c r="VS40" s="15"/>
      <c r="VT40" s="15"/>
      <c r="VU40" s="15"/>
      <c r="VV40" s="15"/>
      <c r="VW40" s="15"/>
      <c r="VX40" s="15"/>
      <c r="VY40" s="15"/>
      <c r="VZ40" s="15"/>
      <c r="WA40" s="15"/>
      <c r="WB40" s="15"/>
      <c r="WC40" s="15"/>
      <c r="WD40" s="15"/>
      <c r="WE40" s="15"/>
      <c r="WF40" s="15"/>
      <c r="WG40" s="15"/>
      <c r="WH40" s="15"/>
      <c r="WI40" s="15"/>
      <c r="WJ40" s="15"/>
      <c r="WK40" s="15"/>
      <c r="WL40" s="15"/>
      <c r="WM40" s="15"/>
      <c r="WN40" s="15"/>
      <c r="WO40" s="15"/>
      <c r="WP40" s="15"/>
      <c r="WQ40" s="15"/>
      <c r="WR40" s="15"/>
      <c r="WS40" s="15"/>
      <c r="WT40" s="15"/>
      <c r="WU40" s="15"/>
      <c r="WV40" s="15"/>
      <c r="WW40" s="15"/>
      <c r="WX40" s="15"/>
      <c r="WY40" s="15"/>
      <c r="WZ40" s="15"/>
      <c r="XA40" s="15"/>
      <c r="XB40" s="15"/>
      <c r="XC40" s="15"/>
      <c r="XD40" s="15"/>
      <c r="XE40" s="15"/>
      <c r="XF40" s="15"/>
      <c r="XG40" s="15"/>
      <c r="XH40" s="15"/>
      <c r="XI40" s="15"/>
      <c r="XJ40" s="15"/>
      <c r="XK40" s="15"/>
      <c r="XL40" s="15"/>
      <c r="XM40" s="15"/>
      <c r="XN40" s="15"/>
      <c r="XO40" s="15"/>
      <c r="XP40" s="15"/>
      <c r="XQ40" s="15"/>
      <c r="XR40" s="15"/>
      <c r="XS40" s="15"/>
      <c r="XT40" s="15"/>
      <c r="XU40" s="15"/>
      <c r="XV40" s="15"/>
      <c r="XW40" s="15"/>
      <c r="XX40" s="15"/>
      <c r="XY40" s="15"/>
      <c r="XZ40" s="15"/>
      <c r="YA40" s="15"/>
      <c r="YB40" s="15"/>
      <c r="YC40" s="15"/>
      <c r="YD40" s="15"/>
      <c r="YE40" s="15"/>
      <c r="YF40" s="15"/>
      <c r="YG40" s="15"/>
      <c r="YH40" s="15"/>
      <c r="YI40" s="15"/>
      <c r="YJ40" s="15"/>
      <c r="YK40" s="15"/>
      <c r="YL40" s="15"/>
      <c r="YM40" s="15"/>
      <c r="YN40" s="15"/>
      <c r="YO40" s="15"/>
      <c r="YP40" s="15"/>
    </row>
    <row r="41" spans="1:666" s="22" customFormat="1" x14ac:dyDescent="0.3">
      <c r="A41" s="15"/>
      <c r="B41" s="15"/>
      <c r="C41" s="15"/>
      <c r="D41" s="16"/>
      <c r="E41" s="17"/>
      <c r="F41" s="18"/>
      <c r="G41" s="19"/>
      <c r="H41" s="18"/>
      <c r="I41" s="18"/>
      <c r="J41" s="19"/>
      <c r="K41" s="19"/>
      <c r="L41" s="19"/>
      <c r="M41" s="19"/>
      <c r="N41" s="19"/>
      <c r="O41" s="18"/>
      <c r="P41" s="20"/>
      <c r="Q41" s="20"/>
      <c r="R41" s="20"/>
      <c r="S41" s="20"/>
      <c r="T41" s="20"/>
      <c r="U41" s="19"/>
      <c r="V41" s="21"/>
      <c r="W41" s="21"/>
      <c r="X41" s="21"/>
      <c r="Y41" s="18"/>
      <c r="Z41" s="18"/>
      <c r="AA41" s="18"/>
      <c r="AB41" s="18"/>
      <c r="AC41" s="18"/>
      <c r="AD41" s="18"/>
      <c r="AE41" s="18"/>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c r="IX41" s="15"/>
      <c r="IY41" s="15"/>
      <c r="IZ41" s="15"/>
      <c r="JA41" s="15"/>
      <c r="JB41" s="15"/>
      <c r="JC41" s="15"/>
      <c r="JD41" s="15"/>
      <c r="JE41" s="15"/>
      <c r="JF41" s="15"/>
      <c r="JG41" s="15"/>
      <c r="JH41" s="15"/>
      <c r="JI41" s="15"/>
      <c r="JJ41" s="15"/>
      <c r="JK41" s="15"/>
      <c r="JL41" s="15"/>
      <c r="JM41" s="15"/>
      <c r="JN41" s="15"/>
      <c r="JO41" s="15"/>
      <c r="JP41" s="15"/>
      <c r="JQ41" s="15"/>
      <c r="JR41" s="15"/>
      <c r="JS41" s="15"/>
      <c r="JT41" s="15"/>
      <c r="JU41" s="15"/>
      <c r="JV41" s="15"/>
      <c r="JW41" s="15"/>
      <c r="JX41" s="15"/>
      <c r="JY41" s="15"/>
      <c r="JZ41" s="15"/>
      <c r="KA41" s="15"/>
      <c r="KB41" s="15"/>
      <c r="KC41" s="15"/>
      <c r="KD41" s="15"/>
      <c r="KE41" s="15"/>
      <c r="KF41" s="15"/>
      <c r="KG41" s="15"/>
      <c r="KH41" s="15"/>
      <c r="KI41" s="15"/>
      <c r="KJ41" s="15"/>
      <c r="KK41" s="15"/>
      <c r="KL41" s="15"/>
      <c r="KM41" s="15"/>
      <c r="KN41" s="15"/>
      <c r="KO41" s="15"/>
      <c r="KP41" s="15"/>
      <c r="KQ41" s="15"/>
      <c r="KR41" s="15"/>
      <c r="KS41" s="15"/>
      <c r="KT41" s="15"/>
      <c r="KU41" s="15"/>
      <c r="KV41" s="15"/>
      <c r="KW41" s="15"/>
      <c r="KX41" s="15"/>
      <c r="KY41" s="15"/>
      <c r="KZ41" s="15"/>
      <c r="LA41" s="15"/>
      <c r="LB41" s="15"/>
      <c r="LC41" s="15"/>
      <c r="LD41" s="15"/>
      <c r="LE41" s="15"/>
      <c r="LF41" s="15"/>
      <c r="LG41" s="15"/>
      <c r="LH41" s="15"/>
      <c r="LI41" s="15"/>
      <c r="LJ41" s="15"/>
      <c r="LK41" s="15"/>
      <c r="LL41" s="15"/>
      <c r="LM41" s="15"/>
      <c r="LN41" s="15"/>
      <c r="LO41" s="15"/>
      <c r="LP41" s="15"/>
      <c r="LQ41" s="15"/>
      <c r="LR41" s="15"/>
      <c r="LS41" s="15"/>
      <c r="LT41" s="15"/>
      <c r="LU41" s="15"/>
      <c r="LV41" s="15"/>
      <c r="LW41" s="15"/>
      <c r="LX41" s="15"/>
      <c r="LY41" s="15"/>
      <c r="LZ41" s="15"/>
      <c r="MA41" s="15"/>
      <c r="MB41" s="15"/>
      <c r="MC41" s="15"/>
      <c r="MD41" s="15"/>
      <c r="ME41" s="15"/>
      <c r="MF41" s="15"/>
      <c r="MG41" s="15"/>
      <c r="MH41" s="15"/>
      <c r="MI41" s="15"/>
      <c r="MJ41" s="15"/>
      <c r="MK41" s="15"/>
      <c r="ML41" s="15"/>
      <c r="MM41" s="15"/>
      <c r="MN41" s="15"/>
      <c r="MO41" s="15"/>
      <c r="MP41" s="15"/>
      <c r="MQ41" s="15"/>
      <c r="MR41" s="15"/>
      <c r="MS41" s="15"/>
      <c r="MT41" s="15"/>
      <c r="MU41" s="15"/>
      <c r="MV41" s="15"/>
      <c r="MW41" s="15"/>
      <c r="MX41" s="15"/>
      <c r="MY41" s="15"/>
      <c r="MZ41" s="15"/>
      <c r="NA41" s="15"/>
      <c r="NB41" s="15"/>
      <c r="NC41" s="15"/>
      <c r="ND41" s="15"/>
      <c r="NE41" s="15"/>
      <c r="NF41" s="15"/>
      <c r="NG41" s="15"/>
      <c r="NH41" s="15"/>
      <c r="NI41" s="15"/>
      <c r="NJ41" s="15"/>
      <c r="NK41" s="15"/>
      <c r="NL41" s="15"/>
      <c r="NM41" s="15"/>
      <c r="NN41" s="15"/>
      <c r="NO41" s="15"/>
      <c r="NP41" s="15"/>
      <c r="NQ41" s="15"/>
      <c r="NR41" s="15"/>
      <c r="NS41" s="15"/>
      <c r="NT41" s="15"/>
      <c r="NU41" s="15"/>
      <c r="NV41" s="15"/>
      <c r="NW41" s="15"/>
      <c r="NX41" s="15"/>
      <c r="NY41" s="15"/>
      <c r="NZ41" s="15"/>
      <c r="OA41" s="15"/>
      <c r="OB41" s="15"/>
      <c r="OC41" s="15"/>
      <c r="OD41" s="15"/>
      <c r="OE41" s="15"/>
      <c r="OF41" s="15"/>
      <c r="OG41" s="15"/>
      <c r="OH41" s="15"/>
      <c r="OI41" s="15"/>
      <c r="OJ41" s="15"/>
      <c r="OK41" s="15"/>
      <c r="OL41" s="15"/>
      <c r="OM41" s="15"/>
      <c r="ON41" s="15"/>
      <c r="OO41" s="15"/>
      <c r="OP41" s="15"/>
      <c r="OQ41" s="15"/>
      <c r="OR41" s="15"/>
      <c r="OS41" s="15"/>
      <c r="OT41" s="15"/>
      <c r="OU41" s="15"/>
      <c r="OV41" s="15"/>
      <c r="OW41" s="15"/>
      <c r="OX41" s="15"/>
      <c r="OY41" s="15"/>
      <c r="OZ41" s="15"/>
      <c r="PA41" s="15"/>
      <c r="PB41" s="15"/>
      <c r="PC41" s="15"/>
      <c r="PD41" s="15"/>
      <c r="PE41" s="15"/>
      <c r="PF41" s="15"/>
      <c r="PG41" s="15"/>
      <c r="PH41" s="15"/>
      <c r="PI41" s="15"/>
      <c r="PJ41" s="15"/>
      <c r="PK41" s="15"/>
      <c r="PL41" s="15"/>
      <c r="PM41" s="15"/>
      <c r="PN41" s="15"/>
      <c r="PO41" s="15"/>
      <c r="PP41" s="15"/>
      <c r="PQ41" s="15"/>
      <c r="PR41" s="15"/>
      <c r="PS41" s="15"/>
      <c r="PT41" s="15"/>
      <c r="PU41" s="15"/>
      <c r="PV41" s="15"/>
      <c r="PW41" s="15"/>
      <c r="PX41" s="15"/>
      <c r="PY41" s="15"/>
      <c r="PZ41" s="15"/>
      <c r="QA41" s="15"/>
      <c r="QB41" s="15"/>
      <c r="QC41" s="15"/>
      <c r="QD41" s="15"/>
      <c r="QE41" s="15"/>
      <c r="QF41" s="15"/>
      <c r="QG41" s="15"/>
      <c r="QH41" s="15"/>
      <c r="QI41" s="15"/>
      <c r="QJ41" s="15"/>
      <c r="QK41" s="15"/>
      <c r="QL41" s="15"/>
      <c r="QM41" s="15"/>
      <c r="QN41" s="15"/>
      <c r="QO41" s="15"/>
      <c r="QP41" s="15"/>
      <c r="QQ41" s="15"/>
      <c r="QR41" s="15"/>
      <c r="QS41" s="15"/>
      <c r="QT41" s="15"/>
      <c r="QU41" s="15"/>
      <c r="QV41" s="15"/>
      <c r="QW41" s="15"/>
      <c r="QX41" s="15"/>
      <c r="QY41" s="15"/>
      <c r="QZ41" s="15"/>
      <c r="RA41" s="15"/>
      <c r="RB41" s="15"/>
      <c r="RC41" s="15"/>
      <c r="RD41" s="15"/>
      <c r="RE41" s="15"/>
      <c r="RF41" s="15"/>
      <c r="RG41" s="15"/>
      <c r="RH41" s="15"/>
      <c r="RI41" s="15"/>
      <c r="RJ41" s="15"/>
      <c r="RK41" s="15"/>
      <c r="RL41" s="15"/>
      <c r="RM41" s="15"/>
      <c r="RN41" s="15"/>
      <c r="RO41" s="15"/>
      <c r="RP41" s="15"/>
      <c r="RQ41" s="15"/>
      <c r="RR41" s="15"/>
      <c r="RS41" s="15"/>
      <c r="RT41" s="15"/>
      <c r="RU41" s="15"/>
      <c r="RV41" s="15"/>
      <c r="RW41" s="15"/>
      <c r="RX41" s="15"/>
      <c r="RY41" s="15"/>
      <c r="RZ41" s="15"/>
      <c r="SA41" s="15"/>
      <c r="SB41" s="15"/>
      <c r="SC41" s="15"/>
      <c r="SD41" s="15"/>
      <c r="SE41" s="15"/>
      <c r="SF41" s="15"/>
      <c r="SG41" s="15"/>
      <c r="SH41" s="15"/>
      <c r="SI41" s="15"/>
      <c r="SJ41" s="15"/>
      <c r="SK41" s="15"/>
      <c r="SL41" s="15"/>
      <c r="SM41" s="15"/>
      <c r="SN41" s="15"/>
      <c r="SO41" s="15"/>
      <c r="SP41" s="15"/>
      <c r="SQ41" s="15"/>
      <c r="SR41" s="15"/>
      <c r="SS41" s="15"/>
      <c r="ST41" s="15"/>
      <c r="SU41" s="15"/>
      <c r="SV41" s="15"/>
      <c r="SW41" s="15"/>
      <c r="SX41" s="15"/>
      <c r="SY41" s="15"/>
      <c r="SZ41" s="15"/>
      <c r="TA41" s="15"/>
      <c r="TB41" s="15"/>
      <c r="TC41" s="15"/>
      <c r="TD41" s="15"/>
      <c r="TE41" s="15"/>
      <c r="TF41" s="15"/>
      <c r="TG41" s="15"/>
      <c r="TH41" s="15"/>
      <c r="TI41" s="15"/>
      <c r="TJ41" s="15"/>
      <c r="TK41" s="15"/>
      <c r="TL41" s="15"/>
      <c r="TM41" s="15"/>
      <c r="TN41" s="15"/>
      <c r="TO41" s="15"/>
      <c r="TP41" s="15"/>
      <c r="TQ41" s="15"/>
      <c r="TR41" s="15"/>
      <c r="TS41" s="15"/>
      <c r="TT41" s="15"/>
      <c r="TU41" s="15"/>
      <c r="TV41" s="15"/>
      <c r="TW41" s="15"/>
      <c r="TX41" s="15"/>
      <c r="TY41" s="15"/>
      <c r="TZ41" s="15"/>
      <c r="UA41" s="15"/>
      <c r="UB41" s="15"/>
      <c r="UC41" s="15"/>
      <c r="UD41" s="15"/>
      <c r="UE41" s="15"/>
      <c r="UF41" s="15"/>
      <c r="UG41" s="15"/>
      <c r="UH41" s="15"/>
      <c r="UI41" s="15"/>
      <c r="UJ41" s="15"/>
      <c r="UK41" s="15"/>
      <c r="UL41" s="15"/>
      <c r="UM41" s="15"/>
      <c r="UN41" s="15"/>
      <c r="UO41" s="15"/>
      <c r="UP41" s="15"/>
      <c r="UQ41" s="15"/>
      <c r="UR41" s="15"/>
      <c r="US41" s="15"/>
      <c r="UT41" s="15"/>
      <c r="UU41" s="15"/>
      <c r="UV41" s="15"/>
      <c r="UW41" s="15"/>
      <c r="UX41" s="15"/>
      <c r="UY41" s="15"/>
      <c r="UZ41" s="15"/>
      <c r="VA41" s="15"/>
      <c r="VB41" s="15"/>
      <c r="VC41" s="15"/>
      <c r="VD41" s="15"/>
      <c r="VE41" s="15"/>
      <c r="VF41" s="15"/>
      <c r="VG41" s="15"/>
      <c r="VH41" s="15"/>
      <c r="VI41" s="15"/>
      <c r="VJ41" s="15"/>
      <c r="VK41" s="15"/>
      <c r="VL41" s="15"/>
      <c r="VM41" s="15"/>
      <c r="VN41" s="15"/>
      <c r="VO41" s="15"/>
      <c r="VP41" s="15"/>
      <c r="VQ41" s="15"/>
      <c r="VR41" s="15"/>
      <c r="VS41" s="15"/>
      <c r="VT41" s="15"/>
      <c r="VU41" s="15"/>
      <c r="VV41" s="15"/>
      <c r="VW41" s="15"/>
      <c r="VX41" s="15"/>
      <c r="VY41" s="15"/>
      <c r="VZ41" s="15"/>
      <c r="WA41" s="15"/>
      <c r="WB41" s="15"/>
      <c r="WC41" s="15"/>
      <c r="WD41" s="15"/>
      <c r="WE41" s="15"/>
      <c r="WF41" s="15"/>
      <c r="WG41" s="15"/>
      <c r="WH41" s="15"/>
      <c r="WI41" s="15"/>
      <c r="WJ41" s="15"/>
      <c r="WK41" s="15"/>
      <c r="WL41" s="15"/>
      <c r="WM41" s="15"/>
      <c r="WN41" s="15"/>
      <c r="WO41" s="15"/>
      <c r="WP41" s="15"/>
      <c r="WQ41" s="15"/>
      <c r="WR41" s="15"/>
      <c r="WS41" s="15"/>
      <c r="WT41" s="15"/>
      <c r="WU41" s="15"/>
      <c r="WV41" s="15"/>
      <c r="WW41" s="15"/>
      <c r="WX41" s="15"/>
      <c r="WY41" s="15"/>
      <c r="WZ41" s="15"/>
      <c r="XA41" s="15"/>
      <c r="XB41" s="15"/>
      <c r="XC41" s="15"/>
      <c r="XD41" s="15"/>
      <c r="XE41" s="15"/>
      <c r="XF41" s="15"/>
      <c r="XG41" s="15"/>
      <c r="XH41" s="15"/>
      <c r="XI41" s="15"/>
      <c r="XJ41" s="15"/>
      <c r="XK41" s="15"/>
      <c r="XL41" s="15"/>
      <c r="XM41" s="15"/>
      <c r="XN41" s="15"/>
      <c r="XO41" s="15"/>
      <c r="XP41" s="15"/>
      <c r="XQ41" s="15"/>
      <c r="XR41" s="15"/>
      <c r="XS41" s="15"/>
      <c r="XT41" s="15"/>
      <c r="XU41" s="15"/>
      <c r="XV41" s="15"/>
      <c r="XW41" s="15"/>
      <c r="XX41" s="15"/>
      <c r="XY41" s="15"/>
      <c r="XZ41" s="15"/>
      <c r="YA41" s="15"/>
      <c r="YB41" s="15"/>
      <c r="YC41" s="15"/>
      <c r="YD41" s="15"/>
      <c r="YE41" s="15"/>
      <c r="YF41" s="15"/>
      <c r="YG41" s="15"/>
      <c r="YH41" s="15"/>
      <c r="YI41" s="15"/>
      <c r="YJ41" s="15"/>
      <c r="YK41" s="15"/>
      <c r="YL41" s="15"/>
      <c r="YM41" s="15"/>
      <c r="YN41" s="15"/>
      <c r="YO41" s="15"/>
      <c r="YP41" s="15"/>
    </row>
    <row r="42" spans="1:666" s="22" customFormat="1" x14ac:dyDescent="0.3">
      <c r="A42" s="15"/>
      <c r="B42" s="15"/>
      <c r="C42" s="15"/>
      <c r="D42" s="16"/>
      <c r="E42" s="17"/>
      <c r="F42" s="18"/>
      <c r="G42" s="19"/>
      <c r="H42" s="18"/>
      <c r="I42" s="18"/>
      <c r="J42" s="19"/>
      <c r="K42" s="19"/>
      <c r="L42" s="19"/>
      <c r="M42" s="19"/>
      <c r="N42" s="19"/>
      <c r="O42" s="18"/>
      <c r="P42" s="20"/>
      <c r="Q42" s="20"/>
      <c r="R42" s="20"/>
      <c r="S42" s="20"/>
      <c r="T42" s="20"/>
      <c r="U42" s="19"/>
      <c r="V42" s="21"/>
      <c r="W42" s="21"/>
      <c r="X42" s="21"/>
      <c r="Y42" s="18"/>
      <c r="Z42" s="18"/>
      <c r="AA42" s="18"/>
      <c r="AB42" s="18"/>
      <c r="AC42" s="18"/>
      <c r="AD42" s="18"/>
      <c r="AE42" s="18"/>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c r="IX42" s="15"/>
      <c r="IY42" s="15"/>
      <c r="IZ42" s="15"/>
      <c r="JA42" s="15"/>
      <c r="JB42" s="15"/>
      <c r="JC42" s="15"/>
      <c r="JD42" s="15"/>
      <c r="JE42" s="15"/>
      <c r="JF42" s="15"/>
      <c r="JG42" s="15"/>
      <c r="JH42" s="15"/>
      <c r="JI42" s="15"/>
      <c r="JJ42" s="15"/>
      <c r="JK42" s="15"/>
      <c r="JL42" s="15"/>
      <c r="JM42" s="15"/>
      <c r="JN42" s="15"/>
      <c r="JO42" s="15"/>
      <c r="JP42" s="15"/>
      <c r="JQ42" s="15"/>
      <c r="JR42" s="15"/>
      <c r="JS42" s="15"/>
      <c r="JT42" s="15"/>
      <c r="JU42" s="15"/>
      <c r="JV42" s="15"/>
      <c r="JW42" s="15"/>
      <c r="JX42" s="15"/>
      <c r="JY42" s="15"/>
      <c r="JZ42" s="15"/>
      <c r="KA42" s="15"/>
      <c r="KB42" s="15"/>
      <c r="KC42" s="15"/>
      <c r="KD42" s="15"/>
      <c r="KE42" s="15"/>
      <c r="KF42" s="15"/>
      <c r="KG42" s="15"/>
      <c r="KH42" s="15"/>
      <c r="KI42" s="15"/>
      <c r="KJ42" s="15"/>
      <c r="KK42" s="15"/>
      <c r="KL42" s="15"/>
      <c r="KM42" s="15"/>
      <c r="KN42" s="15"/>
      <c r="KO42" s="15"/>
      <c r="KP42" s="15"/>
      <c r="KQ42" s="15"/>
      <c r="KR42" s="15"/>
      <c r="KS42" s="15"/>
      <c r="KT42" s="15"/>
      <c r="KU42" s="15"/>
      <c r="KV42" s="15"/>
      <c r="KW42" s="15"/>
      <c r="KX42" s="15"/>
      <c r="KY42" s="15"/>
      <c r="KZ42" s="15"/>
      <c r="LA42" s="15"/>
      <c r="LB42" s="15"/>
      <c r="LC42" s="15"/>
      <c r="LD42" s="15"/>
      <c r="LE42" s="15"/>
      <c r="LF42" s="15"/>
      <c r="LG42" s="15"/>
      <c r="LH42" s="15"/>
      <c r="LI42" s="15"/>
      <c r="LJ42" s="15"/>
      <c r="LK42" s="15"/>
      <c r="LL42" s="15"/>
      <c r="LM42" s="15"/>
      <c r="LN42" s="15"/>
      <c r="LO42" s="15"/>
      <c r="LP42" s="15"/>
      <c r="LQ42" s="15"/>
      <c r="LR42" s="15"/>
      <c r="LS42" s="15"/>
      <c r="LT42" s="15"/>
      <c r="LU42" s="15"/>
      <c r="LV42" s="15"/>
      <c r="LW42" s="15"/>
      <c r="LX42" s="15"/>
      <c r="LY42" s="15"/>
      <c r="LZ42" s="15"/>
      <c r="MA42" s="15"/>
      <c r="MB42" s="15"/>
      <c r="MC42" s="15"/>
      <c r="MD42" s="15"/>
      <c r="ME42" s="15"/>
      <c r="MF42" s="15"/>
      <c r="MG42" s="15"/>
      <c r="MH42" s="15"/>
      <c r="MI42" s="15"/>
      <c r="MJ42" s="15"/>
      <c r="MK42" s="15"/>
      <c r="ML42" s="15"/>
      <c r="MM42" s="15"/>
      <c r="MN42" s="15"/>
      <c r="MO42" s="15"/>
      <c r="MP42" s="15"/>
      <c r="MQ42" s="15"/>
      <c r="MR42" s="15"/>
      <c r="MS42" s="15"/>
      <c r="MT42" s="15"/>
      <c r="MU42" s="15"/>
      <c r="MV42" s="15"/>
      <c r="MW42" s="15"/>
      <c r="MX42" s="15"/>
      <c r="MY42" s="15"/>
      <c r="MZ42" s="15"/>
      <c r="NA42" s="15"/>
      <c r="NB42" s="15"/>
      <c r="NC42" s="15"/>
      <c r="ND42" s="15"/>
      <c r="NE42" s="15"/>
      <c r="NF42" s="15"/>
      <c r="NG42" s="15"/>
      <c r="NH42" s="15"/>
      <c r="NI42" s="15"/>
      <c r="NJ42" s="15"/>
      <c r="NK42" s="15"/>
      <c r="NL42" s="15"/>
      <c r="NM42" s="15"/>
      <c r="NN42" s="15"/>
      <c r="NO42" s="15"/>
      <c r="NP42" s="15"/>
      <c r="NQ42" s="15"/>
      <c r="NR42" s="15"/>
      <c r="NS42" s="15"/>
      <c r="NT42" s="15"/>
      <c r="NU42" s="15"/>
      <c r="NV42" s="15"/>
      <c r="NW42" s="15"/>
      <c r="NX42" s="15"/>
      <c r="NY42" s="15"/>
      <c r="NZ42" s="15"/>
      <c r="OA42" s="15"/>
      <c r="OB42" s="15"/>
      <c r="OC42" s="15"/>
      <c r="OD42" s="15"/>
      <c r="OE42" s="15"/>
      <c r="OF42" s="15"/>
      <c r="OG42" s="15"/>
      <c r="OH42" s="15"/>
      <c r="OI42" s="15"/>
      <c r="OJ42" s="15"/>
      <c r="OK42" s="15"/>
      <c r="OL42" s="15"/>
      <c r="OM42" s="15"/>
      <c r="ON42" s="15"/>
      <c r="OO42" s="15"/>
      <c r="OP42" s="15"/>
      <c r="OQ42" s="15"/>
      <c r="OR42" s="15"/>
      <c r="OS42" s="15"/>
      <c r="OT42" s="15"/>
      <c r="OU42" s="15"/>
      <c r="OV42" s="15"/>
      <c r="OW42" s="15"/>
      <c r="OX42" s="15"/>
      <c r="OY42" s="15"/>
      <c r="OZ42" s="15"/>
      <c r="PA42" s="15"/>
      <c r="PB42" s="15"/>
      <c r="PC42" s="15"/>
      <c r="PD42" s="15"/>
      <c r="PE42" s="15"/>
      <c r="PF42" s="15"/>
      <c r="PG42" s="15"/>
      <c r="PH42" s="15"/>
      <c r="PI42" s="15"/>
      <c r="PJ42" s="15"/>
      <c r="PK42" s="15"/>
      <c r="PL42" s="15"/>
      <c r="PM42" s="15"/>
      <c r="PN42" s="15"/>
      <c r="PO42" s="15"/>
      <c r="PP42" s="15"/>
      <c r="PQ42" s="15"/>
      <c r="PR42" s="15"/>
      <c r="PS42" s="15"/>
      <c r="PT42" s="15"/>
      <c r="PU42" s="15"/>
      <c r="PV42" s="15"/>
      <c r="PW42" s="15"/>
      <c r="PX42" s="15"/>
      <c r="PY42" s="15"/>
      <c r="PZ42" s="15"/>
      <c r="QA42" s="15"/>
      <c r="QB42" s="15"/>
      <c r="QC42" s="15"/>
      <c r="QD42" s="15"/>
      <c r="QE42" s="15"/>
      <c r="QF42" s="15"/>
      <c r="QG42" s="15"/>
      <c r="QH42" s="15"/>
      <c r="QI42" s="15"/>
      <c r="QJ42" s="15"/>
      <c r="QK42" s="15"/>
      <c r="QL42" s="15"/>
      <c r="QM42" s="15"/>
      <c r="QN42" s="15"/>
      <c r="QO42" s="15"/>
      <c r="QP42" s="15"/>
      <c r="QQ42" s="15"/>
      <c r="QR42" s="15"/>
      <c r="QS42" s="15"/>
      <c r="QT42" s="15"/>
      <c r="QU42" s="15"/>
      <c r="QV42" s="15"/>
      <c r="QW42" s="15"/>
      <c r="QX42" s="15"/>
      <c r="QY42" s="15"/>
      <c r="QZ42" s="15"/>
      <c r="RA42" s="15"/>
      <c r="RB42" s="15"/>
      <c r="RC42" s="15"/>
      <c r="RD42" s="15"/>
      <c r="RE42" s="15"/>
      <c r="RF42" s="15"/>
      <c r="RG42" s="15"/>
      <c r="RH42" s="15"/>
      <c r="RI42" s="15"/>
      <c r="RJ42" s="15"/>
      <c r="RK42" s="15"/>
      <c r="RL42" s="15"/>
      <c r="RM42" s="15"/>
      <c r="RN42" s="15"/>
      <c r="RO42" s="15"/>
      <c r="RP42" s="15"/>
      <c r="RQ42" s="15"/>
      <c r="RR42" s="15"/>
      <c r="RS42" s="15"/>
      <c r="RT42" s="15"/>
      <c r="RU42" s="15"/>
      <c r="RV42" s="15"/>
      <c r="RW42" s="15"/>
      <c r="RX42" s="15"/>
      <c r="RY42" s="15"/>
      <c r="RZ42" s="15"/>
      <c r="SA42" s="15"/>
      <c r="SB42" s="15"/>
      <c r="SC42" s="15"/>
      <c r="SD42" s="15"/>
      <c r="SE42" s="15"/>
      <c r="SF42" s="15"/>
      <c r="SG42" s="15"/>
      <c r="SH42" s="15"/>
      <c r="SI42" s="15"/>
      <c r="SJ42" s="15"/>
      <c r="SK42" s="15"/>
      <c r="SL42" s="15"/>
      <c r="SM42" s="15"/>
      <c r="SN42" s="15"/>
      <c r="SO42" s="15"/>
      <c r="SP42" s="15"/>
      <c r="SQ42" s="15"/>
      <c r="SR42" s="15"/>
      <c r="SS42" s="15"/>
      <c r="ST42" s="15"/>
      <c r="SU42" s="15"/>
      <c r="SV42" s="15"/>
      <c r="SW42" s="15"/>
      <c r="SX42" s="15"/>
      <c r="SY42" s="15"/>
      <c r="SZ42" s="15"/>
      <c r="TA42" s="15"/>
      <c r="TB42" s="15"/>
      <c r="TC42" s="15"/>
      <c r="TD42" s="15"/>
      <c r="TE42" s="15"/>
      <c r="TF42" s="15"/>
      <c r="TG42" s="15"/>
      <c r="TH42" s="15"/>
      <c r="TI42" s="15"/>
      <c r="TJ42" s="15"/>
      <c r="TK42" s="15"/>
      <c r="TL42" s="15"/>
      <c r="TM42" s="15"/>
      <c r="TN42" s="15"/>
      <c r="TO42" s="15"/>
      <c r="TP42" s="15"/>
      <c r="TQ42" s="15"/>
      <c r="TR42" s="15"/>
      <c r="TS42" s="15"/>
      <c r="TT42" s="15"/>
      <c r="TU42" s="15"/>
      <c r="TV42" s="15"/>
      <c r="TW42" s="15"/>
      <c r="TX42" s="15"/>
      <c r="TY42" s="15"/>
      <c r="TZ42" s="15"/>
      <c r="UA42" s="15"/>
      <c r="UB42" s="15"/>
      <c r="UC42" s="15"/>
      <c r="UD42" s="15"/>
      <c r="UE42" s="15"/>
      <c r="UF42" s="15"/>
      <c r="UG42" s="15"/>
      <c r="UH42" s="15"/>
      <c r="UI42" s="15"/>
      <c r="UJ42" s="15"/>
      <c r="UK42" s="15"/>
      <c r="UL42" s="15"/>
      <c r="UM42" s="15"/>
      <c r="UN42" s="15"/>
      <c r="UO42" s="15"/>
      <c r="UP42" s="15"/>
      <c r="UQ42" s="15"/>
      <c r="UR42" s="15"/>
      <c r="US42" s="15"/>
      <c r="UT42" s="15"/>
      <c r="UU42" s="15"/>
      <c r="UV42" s="15"/>
      <c r="UW42" s="15"/>
      <c r="UX42" s="15"/>
      <c r="UY42" s="15"/>
      <c r="UZ42" s="15"/>
      <c r="VA42" s="15"/>
      <c r="VB42" s="15"/>
      <c r="VC42" s="15"/>
      <c r="VD42" s="15"/>
      <c r="VE42" s="15"/>
      <c r="VF42" s="15"/>
      <c r="VG42" s="15"/>
      <c r="VH42" s="15"/>
      <c r="VI42" s="15"/>
      <c r="VJ42" s="15"/>
      <c r="VK42" s="15"/>
      <c r="VL42" s="15"/>
      <c r="VM42" s="15"/>
      <c r="VN42" s="15"/>
      <c r="VO42" s="15"/>
      <c r="VP42" s="15"/>
      <c r="VQ42" s="15"/>
      <c r="VR42" s="15"/>
      <c r="VS42" s="15"/>
      <c r="VT42" s="15"/>
      <c r="VU42" s="15"/>
      <c r="VV42" s="15"/>
      <c r="VW42" s="15"/>
      <c r="VX42" s="15"/>
      <c r="VY42" s="15"/>
      <c r="VZ42" s="15"/>
      <c r="WA42" s="15"/>
      <c r="WB42" s="15"/>
      <c r="WC42" s="15"/>
      <c r="WD42" s="15"/>
      <c r="WE42" s="15"/>
      <c r="WF42" s="15"/>
      <c r="WG42" s="15"/>
      <c r="WH42" s="15"/>
      <c r="WI42" s="15"/>
      <c r="WJ42" s="15"/>
      <c r="WK42" s="15"/>
      <c r="WL42" s="15"/>
      <c r="WM42" s="15"/>
      <c r="WN42" s="15"/>
      <c r="WO42" s="15"/>
      <c r="WP42" s="15"/>
      <c r="WQ42" s="15"/>
      <c r="WR42" s="15"/>
      <c r="WS42" s="15"/>
      <c r="WT42" s="15"/>
      <c r="WU42" s="15"/>
      <c r="WV42" s="15"/>
      <c r="WW42" s="15"/>
      <c r="WX42" s="15"/>
      <c r="WY42" s="15"/>
      <c r="WZ42" s="15"/>
      <c r="XA42" s="15"/>
      <c r="XB42" s="15"/>
      <c r="XC42" s="15"/>
      <c r="XD42" s="15"/>
      <c r="XE42" s="15"/>
      <c r="XF42" s="15"/>
      <c r="XG42" s="15"/>
      <c r="XH42" s="15"/>
      <c r="XI42" s="15"/>
      <c r="XJ42" s="15"/>
      <c r="XK42" s="15"/>
      <c r="XL42" s="15"/>
      <c r="XM42" s="15"/>
      <c r="XN42" s="15"/>
      <c r="XO42" s="15"/>
      <c r="XP42" s="15"/>
      <c r="XQ42" s="15"/>
      <c r="XR42" s="15"/>
      <c r="XS42" s="15"/>
      <c r="XT42" s="15"/>
      <c r="XU42" s="15"/>
      <c r="XV42" s="15"/>
      <c r="XW42" s="15"/>
      <c r="XX42" s="15"/>
      <c r="XY42" s="15"/>
      <c r="XZ42" s="15"/>
      <c r="YA42" s="15"/>
      <c r="YB42" s="15"/>
      <c r="YC42" s="15"/>
      <c r="YD42" s="15"/>
      <c r="YE42" s="15"/>
      <c r="YF42" s="15"/>
      <c r="YG42" s="15"/>
      <c r="YH42" s="15"/>
      <c r="YI42" s="15"/>
      <c r="YJ42" s="15"/>
      <c r="YK42" s="15"/>
      <c r="YL42" s="15"/>
      <c r="YM42" s="15"/>
      <c r="YN42" s="15"/>
      <c r="YO42" s="15"/>
      <c r="YP42" s="15"/>
    </row>
    <row r="43" spans="1:666" s="22" customFormat="1" x14ac:dyDescent="0.3">
      <c r="A43" s="15"/>
      <c r="B43" s="15"/>
      <c r="C43" s="15"/>
      <c r="D43" s="16"/>
      <c r="E43" s="17"/>
      <c r="F43" s="18"/>
      <c r="G43" s="19"/>
      <c r="H43" s="18"/>
      <c r="I43" s="18"/>
      <c r="J43" s="19"/>
      <c r="K43" s="19"/>
      <c r="L43" s="19"/>
      <c r="M43" s="19"/>
      <c r="N43" s="19"/>
      <c r="O43" s="18"/>
      <c r="P43" s="20"/>
      <c r="Q43" s="20"/>
      <c r="R43" s="20"/>
      <c r="S43" s="20"/>
      <c r="T43" s="20"/>
      <c r="U43" s="19"/>
      <c r="V43" s="21"/>
      <c r="W43" s="21"/>
      <c r="X43" s="21"/>
      <c r="Y43" s="18"/>
      <c r="Z43" s="18"/>
      <c r="AA43" s="18"/>
      <c r="AB43" s="18"/>
      <c r="AC43" s="18"/>
      <c r="AD43" s="18"/>
      <c r="AE43" s="18"/>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15"/>
      <c r="NI43" s="15"/>
      <c r="NJ43" s="15"/>
      <c r="NK43" s="15"/>
      <c r="NL43" s="15"/>
      <c r="NM43" s="15"/>
      <c r="NN43" s="15"/>
      <c r="NO43" s="15"/>
      <c r="NP43" s="15"/>
      <c r="NQ43" s="15"/>
      <c r="NR43" s="15"/>
      <c r="NS43" s="15"/>
      <c r="NT43" s="15"/>
      <c r="NU43" s="15"/>
      <c r="NV43" s="15"/>
      <c r="NW43" s="15"/>
      <c r="NX43" s="15"/>
      <c r="NY43" s="15"/>
      <c r="NZ43" s="15"/>
      <c r="OA43" s="15"/>
      <c r="OB43" s="15"/>
      <c r="OC43" s="15"/>
      <c r="OD43" s="15"/>
      <c r="OE43" s="15"/>
      <c r="OF43" s="15"/>
      <c r="OG43" s="15"/>
      <c r="OH43" s="15"/>
      <c r="OI43" s="15"/>
      <c r="OJ43" s="15"/>
      <c r="OK43" s="15"/>
      <c r="OL43" s="15"/>
      <c r="OM43" s="15"/>
      <c r="ON43" s="15"/>
      <c r="OO43" s="15"/>
      <c r="OP43" s="15"/>
      <c r="OQ43" s="15"/>
      <c r="OR43" s="15"/>
      <c r="OS43" s="15"/>
      <c r="OT43" s="15"/>
      <c r="OU43" s="15"/>
      <c r="OV43" s="15"/>
      <c r="OW43" s="15"/>
      <c r="OX43" s="15"/>
      <c r="OY43" s="15"/>
      <c r="OZ43" s="15"/>
      <c r="PA43" s="15"/>
      <c r="PB43" s="15"/>
      <c r="PC43" s="15"/>
      <c r="PD43" s="15"/>
      <c r="PE43" s="15"/>
      <c r="PF43" s="15"/>
      <c r="PG43" s="15"/>
      <c r="PH43" s="15"/>
      <c r="PI43" s="15"/>
      <c r="PJ43" s="15"/>
      <c r="PK43" s="15"/>
      <c r="PL43" s="15"/>
      <c r="PM43" s="15"/>
      <c r="PN43" s="15"/>
      <c r="PO43" s="15"/>
      <c r="PP43" s="15"/>
      <c r="PQ43" s="15"/>
      <c r="PR43" s="15"/>
      <c r="PS43" s="15"/>
      <c r="PT43" s="15"/>
      <c r="PU43" s="15"/>
      <c r="PV43" s="15"/>
      <c r="PW43" s="15"/>
      <c r="PX43" s="15"/>
      <c r="PY43" s="15"/>
      <c r="PZ43" s="15"/>
      <c r="QA43" s="15"/>
      <c r="QB43" s="15"/>
      <c r="QC43" s="15"/>
      <c r="QD43" s="15"/>
      <c r="QE43" s="15"/>
      <c r="QF43" s="15"/>
      <c r="QG43" s="15"/>
      <c r="QH43" s="15"/>
      <c r="QI43" s="15"/>
      <c r="QJ43" s="15"/>
      <c r="QK43" s="15"/>
      <c r="QL43" s="15"/>
      <c r="QM43" s="15"/>
      <c r="QN43" s="15"/>
      <c r="QO43" s="15"/>
      <c r="QP43" s="15"/>
      <c r="QQ43" s="15"/>
      <c r="QR43" s="15"/>
      <c r="QS43" s="15"/>
      <c r="QT43" s="15"/>
      <c r="QU43" s="15"/>
      <c r="QV43" s="15"/>
      <c r="QW43" s="15"/>
      <c r="QX43" s="15"/>
      <c r="QY43" s="15"/>
      <c r="QZ43" s="15"/>
      <c r="RA43" s="15"/>
      <c r="RB43" s="15"/>
      <c r="RC43" s="15"/>
      <c r="RD43" s="15"/>
      <c r="RE43" s="15"/>
      <c r="RF43" s="15"/>
      <c r="RG43" s="15"/>
      <c r="RH43" s="15"/>
      <c r="RI43" s="15"/>
      <c r="RJ43" s="15"/>
      <c r="RK43" s="15"/>
      <c r="RL43" s="15"/>
      <c r="RM43" s="15"/>
      <c r="RN43" s="15"/>
      <c r="RO43" s="15"/>
      <c r="RP43" s="15"/>
      <c r="RQ43" s="15"/>
      <c r="RR43" s="15"/>
      <c r="RS43" s="15"/>
      <c r="RT43" s="15"/>
      <c r="RU43" s="15"/>
      <c r="RV43" s="15"/>
      <c r="RW43" s="15"/>
      <c r="RX43" s="15"/>
      <c r="RY43" s="15"/>
      <c r="RZ43" s="15"/>
      <c r="SA43" s="15"/>
      <c r="SB43" s="15"/>
      <c r="SC43" s="15"/>
      <c r="SD43" s="15"/>
      <c r="SE43" s="15"/>
      <c r="SF43" s="15"/>
      <c r="SG43" s="15"/>
      <c r="SH43" s="15"/>
      <c r="SI43" s="15"/>
      <c r="SJ43" s="15"/>
      <c r="SK43" s="15"/>
      <c r="SL43" s="15"/>
      <c r="SM43" s="15"/>
      <c r="SN43" s="15"/>
      <c r="SO43" s="15"/>
      <c r="SP43" s="15"/>
      <c r="SQ43" s="15"/>
      <c r="SR43" s="15"/>
      <c r="SS43" s="15"/>
      <c r="ST43" s="15"/>
      <c r="SU43" s="15"/>
      <c r="SV43" s="15"/>
      <c r="SW43" s="15"/>
      <c r="SX43" s="15"/>
      <c r="SY43" s="15"/>
      <c r="SZ43" s="15"/>
      <c r="TA43" s="15"/>
      <c r="TB43" s="15"/>
      <c r="TC43" s="15"/>
      <c r="TD43" s="15"/>
      <c r="TE43" s="15"/>
      <c r="TF43" s="15"/>
      <c r="TG43" s="15"/>
      <c r="TH43" s="15"/>
      <c r="TI43" s="15"/>
      <c r="TJ43" s="15"/>
      <c r="TK43" s="15"/>
      <c r="TL43" s="15"/>
      <c r="TM43" s="15"/>
      <c r="TN43" s="15"/>
      <c r="TO43" s="15"/>
      <c r="TP43" s="15"/>
      <c r="TQ43" s="15"/>
      <c r="TR43" s="15"/>
      <c r="TS43" s="15"/>
      <c r="TT43" s="15"/>
      <c r="TU43" s="15"/>
      <c r="TV43" s="15"/>
      <c r="TW43" s="15"/>
      <c r="TX43" s="15"/>
      <c r="TY43" s="15"/>
      <c r="TZ43" s="15"/>
      <c r="UA43" s="15"/>
      <c r="UB43" s="15"/>
      <c r="UC43" s="15"/>
      <c r="UD43" s="15"/>
      <c r="UE43" s="15"/>
      <c r="UF43" s="15"/>
      <c r="UG43" s="15"/>
      <c r="UH43" s="15"/>
      <c r="UI43" s="15"/>
      <c r="UJ43" s="15"/>
      <c r="UK43" s="15"/>
      <c r="UL43" s="15"/>
      <c r="UM43" s="15"/>
      <c r="UN43" s="15"/>
      <c r="UO43" s="15"/>
      <c r="UP43" s="15"/>
      <c r="UQ43" s="15"/>
      <c r="UR43" s="15"/>
      <c r="US43" s="15"/>
      <c r="UT43" s="15"/>
      <c r="UU43" s="15"/>
      <c r="UV43" s="15"/>
      <c r="UW43" s="15"/>
      <c r="UX43" s="15"/>
      <c r="UY43" s="15"/>
      <c r="UZ43" s="15"/>
      <c r="VA43" s="15"/>
      <c r="VB43" s="15"/>
      <c r="VC43" s="15"/>
      <c r="VD43" s="15"/>
      <c r="VE43" s="15"/>
      <c r="VF43" s="15"/>
      <c r="VG43" s="15"/>
      <c r="VH43" s="15"/>
      <c r="VI43" s="15"/>
      <c r="VJ43" s="15"/>
      <c r="VK43" s="15"/>
      <c r="VL43" s="15"/>
      <c r="VM43" s="15"/>
      <c r="VN43" s="15"/>
      <c r="VO43" s="15"/>
      <c r="VP43" s="15"/>
      <c r="VQ43" s="15"/>
      <c r="VR43" s="15"/>
      <c r="VS43" s="15"/>
      <c r="VT43" s="15"/>
      <c r="VU43" s="15"/>
      <c r="VV43" s="15"/>
      <c r="VW43" s="15"/>
      <c r="VX43" s="15"/>
      <c r="VY43" s="15"/>
      <c r="VZ43" s="15"/>
      <c r="WA43" s="15"/>
      <c r="WB43" s="15"/>
      <c r="WC43" s="15"/>
      <c r="WD43" s="15"/>
      <c r="WE43" s="15"/>
      <c r="WF43" s="15"/>
      <c r="WG43" s="15"/>
      <c r="WH43" s="15"/>
      <c r="WI43" s="15"/>
      <c r="WJ43" s="15"/>
      <c r="WK43" s="15"/>
      <c r="WL43" s="15"/>
      <c r="WM43" s="15"/>
      <c r="WN43" s="15"/>
      <c r="WO43" s="15"/>
      <c r="WP43" s="15"/>
      <c r="WQ43" s="15"/>
      <c r="WR43" s="15"/>
      <c r="WS43" s="15"/>
      <c r="WT43" s="15"/>
      <c r="WU43" s="15"/>
      <c r="WV43" s="15"/>
      <c r="WW43" s="15"/>
      <c r="WX43" s="15"/>
      <c r="WY43" s="15"/>
      <c r="WZ43" s="15"/>
      <c r="XA43" s="15"/>
      <c r="XB43" s="15"/>
      <c r="XC43" s="15"/>
      <c r="XD43" s="15"/>
      <c r="XE43" s="15"/>
      <c r="XF43" s="15"/>
      <c r="XG43" s="15"/>
      <c r="XH43" s="15"/>
      <c r="XI43" s="15"/>
      <c r="XJ43" s="15"/>
      <c r="XK43" s="15"/>
      <c r="XL43" s="15"/>
      <c r="XM43" s="15"/>
      <c r="XN43" s="15"/>
      <c r="XO43" s="15"/>
      <c r="XP43" s="15"/>
      <c r="XQ43" s="15"/>
      <c r="XR43" s="15"/>
      <c r="XS43" s="15"/>
      <c r="XT43" s="15"/>
      <c r="XU43" s="15"/>
      <c r="XV43" s="15"/>
      <c r="XW43" s="15"/>
      <c r="XX43" s="15"/>
      <c r="XY43" s="15"/>
      <c r="XZ43" s="15"/>
      <c r="YA43" s="15"/>
      <c r="YB43" s="15"/>
      <c r="YC43" s="15"/>
      <c r="YD43" s="15"/>
      <c r="YE43" s="15"/>
      <c r="YF43" s="15"/>
      <c r="YG43" s="15"/>
      <c r="YH43" s="15"/>
      <c r="YI43" s="15"/>
      <c r="YJ43" s="15"/>
      <c r="YK43" s="15"/>
      <c r="YL43" s="15"/>
      <c r="YM43" s="15"/>
      <c r="YN43" s="15"/>
      <c r="YO43" s="15"/>
      <c r="YP43" s="15"/>
    </row>
    <row r="44" spans="1:666" s="22" customFormat="1" x14ac:dyDescent="0.3">
      <c r="A44" s="15"/>
      <c r="B44" s="15"/>
      <c r="C44" s="15"/>
      <c r="D44" s="16"/>
      <c r="E44" s="17"/>
      <c r="F44" s="18"/>
      <c r="G44" s="19"/>
      <c r="H44" s="18"/>
      <c r="I44" s="18"/>
      <c r="J44" s="19"/>
      <c r="K44" s="19"/>
      <c r="L44" s="19"/>
      <c r="M44" s="19"/>
      <c r="N44" s="19"/>
      <c r="O44" s="18"/>
      <c r="P44" s="20"/>
      <c r="Q44" s="20"/>
      <c r="R44" s="20"/>
      <c r="S44" s="20"/>
      <c r="T44" s="20"/>
      <c r="U44" s="19"/>
      <c r="V44" s="21"/>
      <c r="W44" s="21"/>
      <c r="X44" s="21"/>
      <c r="Y44" s="18"/>
      <c r="Z44" s="18"/>
      <c r="AA44" s="18"/>
      <c r="AB44" s="18"/>
      <c r="AC44" s="18"/>
      <c r="AD44" s="18"/>
      <c r="AE44" s="18"/>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c r="IX44" s="15"/>
      <c r="IY44" s="15"/>
      <c r="IZ44" s="15"/>
      <c r="JA44" s="15"/>
      <c r="JB44" s="15"/>
      <c r="JC44" s="15"/>
      <c r="JD44" s="15"/>
      <c r="JE44" s="15"/>
      <c r="JF44" s="15"/>
      <c r="JG44" s="15"/>
      <c r="JH44" s="15"/>
      <c r="JI44" s="15"/>
      <c r="JJ44" s="15"/>
      <c r="JK44" s="15"/>
      <c r="JL44" s="15"/>
      <c r="JM44" s="15"/>
      <c r="JN44" s="15"/>
      <c r="JO44" s="15"/>
      <c r="JP44" s="15"/>
      <c r="JQ44" s="15"/>
      <c r="JR44" s="15"/>
      <c r="JS44" s="15"/>
      <c r="JT44" s="15"/>
      <c r="JU44" s="15"/>
      <c r="JV44" s="15"/>
      <c r="JW44" s="15"/>
      <c r="JX44" s="15"/>
      <c r="JY44" s="15"/>
      <c r="JZ44" s="15"/>
      <c r="KA44" s="15"/>
      <c r="KB44" s="15"/>
      <c r="KC44" s="15"/>
      <c r="KD44" s="15"/>
      <c r="KE44" s="15"/>
      <c r="KF44" s="15"/>
      <c r="KG44" s="15"/>
      <c r="KH44" s="15"/>
      <c r="KI44" s="15"/>
      <c r="KJ44" s="15"/>
      <c r="KK44" s="15"/>
      <c r="KL44" s="15"/>
      <c r="KM44" s="15"/>
      <c r="KN44" s="15"/>
      <c r="KO44" s="15"/>
      <c r="KP44" s="15"/>
      <c r="KQ44" s="15"/>
      <c r="KR44" s="15"/>
      <c r="KS44" s="15"/>
      <c r="KT44" s="15"/>
      <c r="KU44" s="15"/>
      <c r="KV44" s="15"/>
      <c r="KW44" s="15"/>
      <c r="KX44" s="15"/>
      <c r="KY44" s="15"/>
      <c r="KZ44" s="15"/>
      <c r="LA44" s="15"/>
      <c r="LB44" s="15"/>
      <c r="LC44" s="15"/>
      <c r="LD44" s="15"/>
      <c r="LE44" s="15"/>
      <c r="LF44" s="15"/>
      <c r="LG44" s="15"/>
      <c r="LH44" s="15"/>
      <c r="LI44" s="15"/>
      <c r="LJ44" s="15"/>
      <c r="LK44" s="15"/>
      <c r="LL44" s="15"/>
      <c r="LM44" s="15"/>
      <c r="LN44" s="15"/>
      <c r="LO44" s="15"/>
      <c r="LP44" s="15"/>
      <c r="LQ44" s="15"/>
      <c r="LR44" s="15"/>
      <c r="LS44" s="15"/>
      <c r="LT44" s="15"/>
      <c r="LU44" s="15"/>
      <c r="LV44" s="15"/>
      <c r="LW44" s="15"/>
      <c r="LX44" s="15"/>
      <c r="LY44" s="15"/>
      <c r="LZ44" s="15"/>
      <c r="MA44" s="15"/>
      <c r="MB44" s="15"/>
      <c r="MC44" s="15"/>
      <c r="MD44" s="15"/>
      <c r="ME44" s="15"/>
      <c r="MF44" s="15"/>
      <c r="MG44" s="15"/>
      <c r="MH44" s="15"/>
      <c r="MI44" s="15"/>
      <c r="MJ44" s="15"/>
      <c r="MK44" s="15"/>
      <c r="ML44" s="15"/>
      <c r="MM44" s="15"/>
      <c r="MN44" s="15"/>
      <c r="MO44" s="15"/>
      <c r="MP44" s="15"/>
      <c r="MQ44" s="15"/>
      <c r="MR44" s="15"/>
      <c r="MS44" s="15"/>
      <c r="MT44" s="15"/>
      <c r="MU44" s="15"/>
      <c r="MV44" s="15"/>
      <c r="MW44" s="15"/>
      <c r="MX44" s="15"/>
      <c r="MY44" s="15"/>
      <c r="MZ44" s="15"/>
      <c r="NA44" s="15"/>
      <c r="NB44" s="15"/>
      <c r="NC44" s="15"/>
      <c r="ND44" s="15"/>
      <c r="NE44" s="15"/>
      <c r="NF44" s="15"/>
      <c r="NG44" s="15"/>
      <c r="NH44" s="15"/>
      <c r="NI44" s="15"/>
      <c r="NJ44" s="15"/>
      <c r="NK44" s="15"/>
      <c r="NL44" s="15"/>
      <c r="NM44" s="15"/>
      <c r="NN44" s="15"/>
      <c r="NO44" s="15"/>
      <c r="NP44" s="15"/>
      <c r="NQ44" s="15"/>
      <c r="NR44" s="15"/>
      <c r="NS44" s="15"/>
      <c r="NT44" s="15"/>
      <c r="NU44" s="15"/>
      <c r="NV44" s="15"/>
      <c r="NW44" s="15"/>
      <c r="NX44" s="15"/>
      <c r="NY44" s="15"/>
      <c r="NZ44" s="15"/>
      <c r="OA44" s="15"/>
      <c r="OB44" s="15"/>
      <c r="OC44" s="15"/>
      <c r="OD44" s="15"/>
      <c r="OE44" s="15"/>
      <c r="OF44" s="15"/>
      <c r="OG44" s="15"/>
      <c r="OH44" s="15"/>
      <c r="OI44" s="15"/>
      <c r="OJ44" s="15"/>
      <c r="OK44" s="15"/>
      <c r="OL44" s="15"/>
      <c r="OM44" s="15"/>
      <c r="ON44" s="15"/>
      <c r="OO44" s="15"/>
      <c r="OP44" s="15"/>
      <c r="OQ44" s="15"/>
      <c r="OR44" s="15"/>
      <c r="OS44" s="15"/>
      <c r="OT44" s="15"/>
      <c r="OU44" s="15"/>
      <c r="OV44" s="15"/>
      <c r="OW44" s="15"/>
      <c r="OX44" s="15"/>
      <c r="OY44" s="15"/>
      <c r="OZ44" s="15"/>
      <c r="PA44" s="15"/>
      <c r="PB44" s="15"/>
      <c r="PC44" s="15"/>
      <c r="PD44" s="15"/>
      <c r="PE44" s="15"/>
      <c r="PF44" s="15"/>
      <c r="PG44" s="15"/>
      <c r="PH44" s="15"/>
      <c r="PI44" s="15"/>
      <c r="PJ44" s="15"/>
      <c r="PK44" s="15"/>
      <c r="PL44" s="15"/>
      <c r="PM44" s="15"/>
      <c r="PN44" s="15"/>
      <c r="PO44" s="15"/>
      <c r="PP44" s="15"/>
      <c r="PQ44" s="15"/>
      <c r="PR44" s="15"/>
      <c r="PS44" s="15"/>
      <c r="PT44" s="15"/>
      <c r="PU44" s="15"/>
      <c r="PV44" s="15"/>
      <c r="PW44" s="15"/>
      <c r="PX44" s="15"/>
      <c r="PY44" s="15"/>
      <c r="PZ44" s="15"/>
      <c r="QA44" s="15"/>
      <c r="QB44" s="15"/>
      <c r="QC44" s="15"/>
      <c r="QD44" s="15"/>
      <c r="QE44" s="15"/>
      <c r="QF44" s="15"/>
      <c r="QG44" s="15"/>
      <c r="QH44" s="15"/>
      <c r="QI44" s="15"/>
      <c r="QJ44" s="15"/>
      <c r="QK44" s="15"/>
      <c r="QL44" s="15"/>
      <c r="QM44" s="15"/>
      <c r="QN44" s="15"/>
      <c r="QO44" s="15"/>
      <c r="QP44" s="15"/>
      <c r="QQ44" s="15"/>
      <c r="QR44" s="15"/>
      <c r="QS44" s="15"/>
      <c r="QT44" s="15"/>
      <c r="QU44" s="15"/>
      <c r="QV44" s="15"/>
      <c r="QW44" s="15"/>
      <c r="QX44" s="15"/>
      <c r="QY44" s="15"/>
      <c r="QZ44" s="15"/>
      <c r="RA44" s="15"/>
      <c r="RB44" s="15"/>
      <c r="RC44" s="15"/>
      <c r="RD44" s="15"/>
      <c r="RE44" s="15"/>
      <c r="RF44" s="15"/>
      <c r="RG44" s="15"/>
      <c r="RH44" s="15"/>
      <c r="RI44" s="15"/>
      <c r="RJ44" s="15"/>
      <c r="RK44" s="15"/>
      <c r="RL44" s="15"/>
      <c r="RM44" s="15"/>
      <c r="RN44" s="15"/>
      <c r="RO44" s="15"/>
      <c r="RP44" s="15"/>
      <c r="RQ44" s="15"/>
      <c r="RR44" s="15"/>
      <c r="RS44" s="15"/>
      <c r="RT44" s="15"/>
      <c r="RU44" s="15"/>
      <c r="RV44" s="15"/>
      <c r="RW44" s="15"/>
      <c r="RX44" s="15"/>
      <c r="RY44" s="15"/>
      <c r="RZ44" s="15"/>
      <c r="SA44" s="15"/>
      <c r="SB44" s="15"/>
      <c r="SC44" s="15"/>
      <c r="SD44" s="15"/>
      <c r="SE44" s="15"/>
      <c r="SF44" s="15"/>
      <c r="SG44" s="15"/>
      <c r="SH44" s="15"/>
      <c r="SI44" s="15"/>
      <c r="SJ44" s="15"/>
      <c r="SK44" s="15"/>
      <c r="SL44" s="15"/>
      <c r="SM44" s="15"/>
      <c r="SN44" s="15"/>
      <c r="SO44" s="15"/>
      <c r="SP44" s="15"/>
      <c r="SQ44" s="15"/>
      <c r="SR44" s="15"/>
      <c r="SS44" s="15"/>
      <c r="ST44" s="15"/>
      <c r="SU44" s="15"/>
      <c r="SV44" s="15"/>
      <c r="SW44" s="15"/>
      <c r="SX44" s="15"/>
      <c r="SY44" s="15"/>
      <c r="SZ44" s="15"/>
      <c r="TA44" s="15"/>
      <c r="TB44" s="15"/>
      <c r="TC44" s="15"/>
      <c r="TD44" s="15"/>
      <c r="TE44" s="15"/>
      <c r="TF44" s="15"/>
      <c r="TG44" s="15"/>
      <c r="TH44" s="15"/>
      <c r="TI44" s="15"/>
      <c r="TJ44" s="15"/>
      <c r="TK44" s="15"/>
      <c r="TL44" s="15"/>
      <c r="TM44" s="15"/>
      <c r="TN44" s="15"/>
      <c r="TO44" s="15"/>
      <c r="TP44" s="15"/>
      <c r="TQ44" s="15"/>
      <c r="TR44" s="15"/>
      <c r="TS44" s="15"/>
      <c r="TT44" s="15"/>
      <c r="TU44" s="15"/>
      <c r="TV44" s="15"/>
      <c r="TW44" s="15"/>
      <c r="TX44" s="15"/>
      <c r="TY44" s="15"/>
      <c r="TZ44" s="15"/>
      <c r="UA44" s="15"/>
      <c r="UB44" s="15"/>
      <c r="UC44" s="15"/>
      <c r="UD44" s="15"/>
      <c r="UE44" s="15"/>
      <c r="UF44" s="15"/>
      <c r="UG44" s="15"/>
      <c r="UH44" s="15"/>
      <c r="UI44" s="15"/>
      <c r="UJ44" s="15"/>
      <c r="UK44" s="15"/>
      <c r="UL44" s="15"/>
      <c r="UM44" s="15"/>
      <c r="UN44" s="15"/>
      <c r="UO44" s="15"/>
      <c r="UP44" s="15"/>
      <c r="UQ44" s="15"/>
      <c r="UR44" s="15"/>
      <c r="US44" s="15"/>
      <c r="UT44" s="15"/>
      <c r="UU44" s="15"/>
      <c r="UV44" s="15"/>
      <c r="UW44" s="15"/>
      <c r="UX44" s="15"/>
      <c r="UY44" s="15"/>
      <c r="UZ44" s="15"/>
      <c r="VA44" s="15"/>
      <c r="VB44" s="15"/>
      <c r="VC44" s="15"/>
      <c r="VD44" s="15"/>
      <c r="VE44" s="15"/>
      <c r="VF44" s="15"/>
      <c r="VG44" s="15"/>
      <c r="VH44" s="15"/>
      <c r="VI44" s="15"/>
      <c r="VJ44" s="15"/>
      <c r="VK44" s="15"/>
      <c r="VL44" s="15"/>
      <c r="VM44" s="15"/>
      <c r="VN44" s="15"/>
      <c r="VO44" s="15"/>
      <c r="VP44" s="15"/>
      <c r="VQ44" s="15"/>
      <c r="VR44" s="15"/>
      <c r="VS44" s="15"/>
      <c r="VT44" s="15"/>
      <c r="VU44" s="15"/>
      <c r="VV44" s="15"/>
      <c r="VW44" s="15"/>
      <c r="VX44" s="15"/>
      <c r="VY44" s="15"/>
      <c r="VZ44" s="15"/>
      <c r="WA44" s="15"/>
      <c r="WB44" s="15"/>
      <c r="WC44" s="15"/>
      <c r="WD44" s="15"/>
      <c r="WE44" s="15"/>
      <c r="WF44" s="15"/>
      <c r="WG44" s="15"/>
      <c r="WH44" s="15"/>
      <c r="WI44" s="15"/>
      <c r="WJ44" s="15"/>
      <c r="WK44" s="15"/>
      <c r="WL44" s="15"/>
      <c r="WM44" s="15"/>
      <c r="WN44" s="15"/>
      <c r="WO44" s="15"/>
      <c r="WP44" s="15"/>
      <c r="WQ44" s="15"/>
      <c r="WR44" s="15"/>
      <c r="WS44" s="15"/>
      <c r="WT44" s="15"/>
      <c r="WU44" s="15"/>
      <c r="WV44" s="15"/>
      <c r="WW44" s="15"/>
      <c r="WX44" s="15"/>
      <c r="WY44" s="15"/>
      <c r="WZ44" s="15"/>
      <c r="XA44" s="15"/>
      <c r="XB44" s="15"/>
      <c r="XC44" s="15"/>
      <c r="XD44" s="15"/>
      <c r="XE44" s="15"/>
      <c r="XF44" s="15"/>
      <c r="XG44" s="15"/>
      <c r="XH44" s="15"/>
      <c r="XI44" s="15"/>
      <c r="XJ44" s="15"/>
      <c r="XK44" s="15"/>
      <c r="XL44" s="15"/>
      <c r="XM44" s="15"/>
      <c r="XN44" s="15"/>
      <c r="XO44" s="15"/>
      <c r="XP44" s="15"/>
      <c r="XQ44" s="15"/>
      <c r="XR44" s="15"/>
      <c r="XS44" s="15"/>
      <c r="XT44" s="15"/>
      <c r="XU44" s="15"/>
      <c r="XV44" s="15"/>
      <c r="XW44" s="15"/>
      <c r="XX44" s="15"/>
      <c r="XY44" s="15"/>
      <c r="XZ44" s="15"/>
      <c r="YA44" s="15"/>
      <c r="YB44" s="15"/>
      <c r="YC44" s="15"/>
      <c r="YD44" s="15"/>
      <c r="YE44" s="15"/>
      <c r="YF44" s="15"/>
      <c r="YG44" s="15"/>
      <c r="YH44" s="15"/>
      <c r="YI44" s="15"/>
      <c r="YJ44" s="15"/>
      <c r="YK44" s="15"/>
      <c r="YL44" s="15"/>
      <c r="YM44" s="15"/>
      <c r="YN44" s="15"/>
      <c r="YO44" s="15"/>
      <c r="YP44" s="15"/>
    </row>
    <row r="45" spans="1:666" s="22" customFormat="1" x14ac:dyDescent="0.3">
      <c r="A45" s="15"/>
      <c r="B45" s="15"/>
      <c r="C45" s="15"/>
      <c r="D45" s="16"/>
      <c r="E45" s="17"/>
      <c r="F45" s="18"/>
      <c r="G45" s="19"/>
      <c r="H45" s="18"/>
      <c r="I45" s="18"/>
      <c r="J45" s="19"/>
      <c r="K45" s="19"/>
      <c r="L45" s="19"/>
      <c r="M45" s="19"/>
      <c r="N45" s="19"/>
      <c r="O45" s="18"/>
      <c r="P45" s="20"/>
      <c r="Q45" s="20"/>
      <c r="R45" s="20"/>
      <c r="S45" s="20"/>
      <c r="T45" s="20"/>
      <c r="U45" s="19"/>
      <c r="V45" s="21"/>
      <c r="W45" s="21"/>
      <c r="X45" s="21"/>
      <c r="Y45" s="18"/>
      <c r="Z45" s="18"/>
      <c r="AA45" s="18"/>
      <c r="AB45" s="18"/>
      <c r="AC45" s="18"/>
      <c r="AD45" s="18"/>
      <c r="AE45" s="18"/>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c r="IX45" s="15"/>
      <c r="IY45" s="15"/>
      <c r="IZ45" s="15"/>
      <c r="JA45" s="15"/>
      <c r="JB45" s="15"/>
      <c r="JC45" s="15"/>
      <c r="JD45" s="15"/>
      <c r="JE45" s="15"/>
      <c r="JF45" s="15"/>
      <c r="JG45" s="15"/>
      <c r="JH45" s="15"/>
      <c r="JI45" s="15"/>
      <c r="JJ45" s="15"/>
      <c r="JK45" s="15"/>
      <c r="JL45" s="15"/>
      <c r="JM45" s="15"/>
      <c r="JN45" s="15"/>
      <c r="JO45" s="15"/>
      <c r="JP45" s="15"/>
      <c r="JQ45" s="15"/>
      <c r="JR45" s="15"/>
      <c r="JS45" s="15"/>
      <c r="JT45" s="15"/>
      <c r="JU45" s="15"/>
      <c r="JV45" s="15"/>
      <c r="JW45" s="15"/>
      <c r="JX45" s="15"/>
      <c r="JY45" s="15"/>
      <c r="JZ45" s="15"/>
      <c r="KA45" s="15"/>
      <c r="KB45" s="15"/>
      <c r="KC45" s="15"/>
      <c r="KD45" s="15"/>
      <c r="KE45" s="15"/>
      <c r="KF45" s="15"/>
      <c r="KG45" s="15"/>
      <c r="KH45" s="15"/>
      <c r="KI45" s="15"/>
      <c r="KJ45" s="15"/>
      <c r="KK45" s="15"/>
      <c r="KL45" s="15"/>
      <c r="KM45" s="15"/>
      <c r="KN45" s="15"/>
      <c r="KO45" s="15"/>
      <c r="KP45" s="15"/>
      <c r="KQ45" s="15"/>
      <c r="KR45" s="15"/>
      <c r="KS45" s="15"/>
      <c r="KT45" s="15"/>
      <c r="KU45" s="15"/>
      <c r="KV45" s="15"/>
      <c r="KW45" s="15"/>
      <c r="KX45" s="15"/>
      <c r="KY45" s="15"/>
      <c r="KZ45" s="15"/>
      <c r="LA45" s="15"/>
      <c r="LB45" s="15"/>
      <c r="LC45" s="15"/>
      <c r="LD45" s="15"/>
      <c r="LE45" s="15"/>
      <c r="LF45" s="15"/>
      <c r="LG45" s="15"/>
      <c r="LH45" s="15"/>
      <c r="LI45" s="15"/>
      <c r="LJ45" s="15"/>
      <c r="LK45" s="15"/>
      <c r="LL45" s="15"/>
      <c r="LM45" s="15"/>
      <c r="LN45" s="15"/>
      <c r="LO45" s="15"/>
      <c r="LP45" s="15"/>
      <c r="LQ45" s="15"/>
      <c r="LR45" s="15"/>
      <c r="LS45" s="15"/>
      <c r="LT45" s="15"/>
      <c r="LU45" s="15"/>
      <c r="LV45" s="15"/>
      <c r="LW45" s="15"/>
      <c r="LX45" s="15"/>
      <c r="LY45" s="15"/>
      <c r="LZ45" s="15"/>
      <c r="MA45" s="15"/>
      <c r="MB45" s="15"/>
      <c r="MC45" s="15"/>
      <c r="MD45" s="15"/>
      <c r="ME45" s="15"/>
      <c r="MF45" s="15"/>
      <c r="MG45" s="15"/>
      <c r="MH45" s="15"/>
      <c r="MI45" s="15"/>
      <c r="MJ45" s="15"/>
      <c r="MK45" s="15"/>
      <c r="ML45" s="15"/>
      <c r="MM45" s="15"/>
      <c r="MN45" s="15"/>
      <c r="MO45" s="15"/>
      <c r="MP45" s="15"/>
      <c r="MQ45" s="15"/>
      <c r="MR45" s="15"/>
      <c r="MS45" s="15"/>
      <c r="MT45" s="15"/>
      <c r="MU45" s="15"/>
      <c r="MV45" s="15"/>
      <c r="MW45" s="15"/>
      <c r="MX45" s="15"/>
      <c r="MY45" s="15"/>
      <c r="MZ45" s="15"/>
      <c r="NA45" s="15"/>
      <c r="NB45" s="15"/>
      <c r="NC45" s="15"/>
      <c r="ND45" s="15"/>
      <c r="NE45" s="15"/>
      <c r="NF45" s="15"/>
      <c r="NG45" s="15"/>
      <c r="NH45" s="15"/>
      <c r="NI45" s="15"/>
      <c r="NJ45" s="15"/>
      <c r="NK45" s="15"/>
      <c r="NL45" s="15"/>
      <c r="NM45" s="15"/>
      <c r="NN45" s="15"/>
      <c r="NO45" s="15"/>
      <c r="NP45" s="15"/>
      <c r="NQ45" s="15"/>
      <c r="NR45" s="15"/>
      <c r="NS45" s="15"/>
      <c r="NT45" s="15"/>
      <c r="NU45" s="15"/>
      <c r="NV45" s="15"/>
      <c r="NW45" s="15"/>
      <c r="NX45" s="15"/>
      <c r="NY45" s="15"/>
      <c r="NZ45" s="15"/>
      <c r="OA45" s="15"/>
      <c r="OB45" s="15"/>
      <c r="OC45" s="15"/>
      <c r="OD45" s="15"/>
      <c r="OE45" s="15"/>
      <c r="OF45" s="15"/>
      <c r="OG45" s="15"/>
      <c r="OH45" s="15"/>
      <c r="OI45" s="15"/>
      <c r="OJ45" s="15"/>
      <c r="OK45" s="15"/>
      <c r="OL45" s="15"/>
      <c r="OM45" s="15"/>
      <c r="ON45" s="15"/>
      <c r="OO45" s="15"/>
      <c r="OP45" s="15"/>
      <c r="OQ45" s="15"/>
      <c r="OR45" s="15"/>
      <c r="OS45" s="15"/>
      <c r="OT45" s="15"/>
      <c r="OU45" s="15"/>
      <c r="OV45" s="15"/>
      <c r="OW45" s="15"/>
      <c r="OX45" s="15"/>
      <c r="OY45" s="15"/>
      <c r="OZ45" s="15"/>
      <c r="PA45" s="15"/>
      <c r="PB45" s="15"/>
      <c r="PC45" s="15"/>
      <c r="PD45" s="15"/>
      <c r="PE45" s="15"/>
      <c r="PF45" s="15"/>
      <c r="PG45" s="15"/>
      <c r="PH45" s="15"/>
      <c r="PI45" s="15"/>
      <c r="PJ45" s="15"/>
      <c r="PK45" s="15"/>
      <c r="PL45" s="15"/>
      <c r="PM45" s="15"/>
      <c r="PN45" s="15"/>
      <c r="PO45" s="15"/>
      <c r="PP45" s="15"/>
      <c r="PQ45" s="15"/>
      <c r="PR45" s="15"/>
      <c r="PS45" s="15"/>
      <c r="PT45" s="15"/>
      <c r="PU45" s="15"/>
      <c r="PV45" s="15"/>
      <c r="PW45" s="15"/>
      <c r="PX45" s="15"/>
      <c r="PY45" s="15"/>
      <c r="PZ45" s="15"/>
      <c r="QA45" s="15"/>
      <c r="QB45" s="15"/>
      <c r="QC45" s="15"/>
      <c r="QD45" s="15"/>
      <c r="QE45" s="15"/>
      <c r="QF45" s="15"/>
      <c r="QG45" s="15"/>
      <c r="QH45" s="15"/>
      <c r="QI45" s="15"/>
      <c r="QJ45" s="15"/>
      <c r="QK45" s="15"/>
      <c r="QL45" s="15"/>
      <c r="QM45" s="15"/>
      <c r="QN45" s="15"/>
      <c r="QO45" s="15"/>
      <c r="QP45" s="15"/>
      <c r="QQ45" s="15"/>
      <c r="QR45" s="15"/>
      <c r="QS45" s="15"/>
      <c r="QT45" s="15"/>
      <c r="QU45" s="15"/>
      <c r="QV45" s="15"/>
      <c r="QW45" s="15"/>
      <c r="QX45" s="15"/>
      <c r="QY45" s="15"/>
      <c r="QZ45" s="15"/>
      <c r="RA45" s="15"/>
      <c r="RB45" s="15"/>
      <c r="RC45" s="15"/>
      <c r="RD45" s="15"/>
      <c r="RE45" s="15"/>
      <c r="RF45" s="15"/>
      <c r="RG45" s="15"/>
      <c r="RH45" s="15"/>
      <c r="RI45" s="15"/>
      <c r="RJ45" s="15"/>
      <c r="RK45" s="15"/>
      <c r="RL45" s="15"/>
      <c r="RM45" s="15"/>
      <c r="RN45" s="15"/>
      <c r="RO45" s="15"/>
      <c r="RP45" s="15"/>
      <c r="RQ45" s="15"/>
      <c r="RR45" s="15"/>
      <c r="RS45" s="15"/>
      <c r="RT45" s="15"/>
      <c r="RU45" s="15"/>
      <c r="RV45" s="15"/>
      <c r="RW45" s="15"/>
      <c r="RX45" s="15"/>
      <c r="RY45" s="15"/>
      <c r="RZ45" s="15"/>
      <c r="SA45" s="15"/>
      <c r="SB45" s="15"/>
      <c r="SC45" s="15"/>
      <c r="SD45" s="15"/>
      <c r="SE45" s="15"/>
      <c r="SF45" s="15"/>
      <c r="SG45" s="15"/>
      <c r="SH45" s="15"/>
      <c r="SI45" s="15"/>
      <c r="SJ45" s="15"/>
      <c r="SK45" s="15"/>
      <c r="SL45" s="15"/>
      <c r="SM45" s="15"/>
      <c r="SN45" s="15"/>
      <c r="SO45" s="15"/>
      <c r="SP45" s="15"/>
      <c r="SQ45" s="15"/>
      <c r="SR45" s="15"/>
      <c r="SS45" s="15"/>
      <c r="ST45" s="15"/>
      <c r="SU45" s="15"/>
      <c r="SV45" s="15"/>
      <c r="SW45" s="15"/>
      <c r="SX45" s="15"/>
      <c r="SY45" s="15"/>
      <c r="SZ45" s="15"/>
      <c r="TA45" s="15"/>
      <c r="TB45" s="15"/>
      <c r="TC45" s="15"/>
      <c r="TD45" s="15"/>
      <c r="TE45" s="15"/>
      <c r="TF45" s="15"/>
      <c r="TG45" s="15"/>
      <c r="TH45" s="15"/>
      <c r="TI45" s="15"/>
      <c r="TJ45" s="15"/>
      <c r="TK45" s="15"/>
      <c r="TL45" s="15"/>
      <c r="TM45" s="15"/>
      <c r="TN45" s="15"/>
      <c r="TO45" s="15"/>
      <c r="TP45" s="15"/>
      <c r="TQ45" s="15"/>
      <c r="TR45" s="15"/>
      <c r="TS45" s="15"/>
      <c r="TT45" s="15"/>
      <c r="TU45" s="15"/>
      <c r="TV45" s="15"/>
      <c r="TW45" s="15"/>
      <c r="TX45" s="15"/>
      <c r="TY45" s="15"/>
      <c r="TZ45" s="15"/>
      <c r="UA45" s="15"/>
      <c r="UB45" s="15"/>
      <c r="UC45" s="15"/>
      <c r="UD45" s="15"/>
      <c r="UE45" s="15"/>
      <c r="UF45" s="15"/>
      <c r="UG45" s="15"/>
      <c r="UH45" s="15"/>
      <c r="UI45" s="15"/>
      <c r="UJ45" s="15"/>
      <c r="UK45" s="15"/>
      <c r="UL45" s="15"/>
      <c r="UM45" s="15"/>
      <c r="UN45" s="15"/>
      <c r="UO45" s="15"/>
      <c r="UP45" s="15"/>
      <c r="UQ45" s="15"/>
      <c r="UR45" s="15"/>
      <c r="US45" s="15"/>
      <c r="UT45" s="15"/>
      <c r="UU45" s="15"/>
      <c r="UV45" s="15"/>
      <c r="UW45" s="15"/>
      <c r="UX45" s="15"/>
      <c r="UY45" s="15"/>
      <c r="UZ45" s="15"/>
      <c r="VA45" s="15"/>
      <c r="VB45" s="15"/>
      <c r="VC45" s="15"/>
      <c r="VD45" s="15"/>
      <c r="VE45" s="15"/>
      <c r="VF45" s="15"/>
      <c r="VG45" s="15"/>
      <c r="VH45" s="15"/>
      <c r="VI45" s="15"/>
      <c r="VJ45" s="15"/>
      <c r="VK45" s="15"/>
      <c r="VL45" s="15"/>
      <c r="VM45" s="15"/>
      <c r="VN45" s="15"/>
      <c r="VO45" s="15"/>
      <c r="VP45" s="15"/>
      <c r="VQ45" s="15"/>
      <c r="VR45" s="15"/>
      <c r="VS45" s="15"/>
      <c r="VT45" s="15"/>
      <c r="VU45" s="15"/>
      <c r="VV45" s="15"/>
      <c r="VW45" s="15"/>
      <c r="VX45" s="15"/>
      <c r="VY45" s="15"/>
      <c r="VZ45" s="15"/>
      <c r="WA45" s="15"/>
      <c r="WB45" s="15"/>
      <c r="WC45" s="15"/>
      <c r="WD45" s="15"/>
      <c r="WE45" s="15"/>
      <c r="WF45" s="15"/>
      <c r="WG45" s="15"/>
      <c r="WH45" s="15"/>
      <c r="WI45" s="15"/>
      <c r="WJ45" s="15"/>
      <c r="WK45" s="15"/>
      <c r="WL45" s="15"/>
      <c r="WM45" s="15"/>
      <c r="WN45" s="15"/>
      <c r="WO45" s="15"/>
      <c r="WP45" s="15"/>
      <c r="WQ45" s="15"/>
      <c r="WR45" s="15"/>
      <c r="WS45" s="15"/>
      <c r="WT45" s="15"/>
      <c r="WU45" s="15"/>
      <c r="WV45" s="15"/>
      <c r="WW45" s="15"/>
      <c r="WX45" s="15"/>
      <c r="WY45" s="15"/>
      <c r="WZ45" s="15"/>
      <c r="XA45" s="15"/>
      <c r="XB45" s="15"/>
      <c r="XC45" s="15"/>
      <c r="XD45" s="15"/>
      <c r="XE45" s="15"/>
      <c r="XF45" s="15"/>
      <c r="XG45" s="15"/>
      <c r="XH45" s="15"/>
      <c r="XI45" s="15"/>
      <c r="XJ45" s="15"/>
      <c r="XK45" s="15"/>
      <c r="XL45" s="15"/>
      <c r="XM45" s="15"/>
      <c r="XN45" s="15"/>
      <c r="XO45" s="15"/>
      <c r="XP45" s="15"/>
      <c r="XQ45" s="15"/>
      <c r="XR45" s="15"/>
      <c r="XS45" s="15"/>
      <c r="XT45" s="15"/>
      <c r="XU45" s="15"/>
      <c r="XV45" s="15"/>
      <c r="XW45" s="15"/>
      <c r="XX45" s="15"/>
      <c r="XY45" s="15"/>
      <c r="XZ45" s="15"/>
      <c r="YA45" s="15"/>
      <c r="YB45" s="15"/>
      <c r="YC45" s="15"/>
      <c r="YD45" s="15"/>
      <c r="YE45" s="15"/>
      <c r="YF45" s="15"/>
      <c r="YG45" s="15"/>
      <c r="YH45" s="15"/>
      <c r="YI45" s="15"/>
      <c r="YJ45" s="15"/>
      <c r="YK45" s="15"/>
      <c r="YL45" s="15"/>
      <c r="YM45" s="15"/>
      <c r="YN45" s="15"/>
      <c r="YO45" s="15"/>
      <c r="YP45" s="15"/>
    </row>
    <row r="46" spans="1:666" s="22" customFormat="1" x14ac:dyDescent="0.3">
      <c r="A46" s="15"/>
      <c r="B46" s="15"/>
      <c r="C46" t="s">
        <v>418</v>
      </c>
      <c r="D46" s="16"/>
      <c r="E46" s="17"/>
      <c r="F46" s="18"/>
      <c r="G46" s="19"/>
      <c r="H46" s="18"/>
      <c r="I46" s="18"/>
      <c r="J46" s="19"/>
      <c r="K46" s="19"/>
      <c r="L46" s="19"/>
      <c r="M46" s="19"/>
      <c r="N46" s="19"/>
      <c r="O46" s="18"/>
      <c r="P46" s="20"/>
      <c r="Q46" s="20"/>
      <c r="R46" s="20"/>
      <c r="S46" s="20"/>
      <c r="T46" s="20"/>
      <c r="U46" s="19"/>
      <c r="V46" s="21"/>
      <c r="W46" s="21"/>
      <c r="X46" s="21"/>
      <c r="Y46" s="18"/>
      <c r="Z46" s="18"/>
      <c r="AA46" s="18"/>
      <c r="AB46" s="18"/>
      <c r="AC46" s="18"/>
      <c r="AD46" s="18"/>
      <c r="AE46" s="18"/>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c r="IX46" s="15"/>
      <c r="IY46" s="15"/>
      <c r="IZ46" s="15"/>
      <c r="JA46" s="15"/>
      <c r="JB46" s="15"/>
      <c r="JC46" s="15"/>
      <c r="JD46" s="15"/>
      <c r="JE46" s="15"/>
      <c r="JF46" s="15"/>
      <c r="JG46" s="15"/>
      <c r="JH46" s="15"/>
      <c r="JI46" s="15"/>
      <c r="JJ46" s="15"/>
      <c r="JK46" s="15"/>
      <c r="JL46" s="15"/>
      <c r="JM46" s="15"/>
      <c r="JN46" s="15"/>
      <c r="JO46" s="15"/>
      <c r="JP46" s="15"/>
      <c r="JQ46" s="15"/>
      <c r="JR46" s="15"/>
      <c r="JS46" s="15"/>
      <c r="JT46" s="15"/>
      <c r="JU46" s="15"/>
      <c r="JV46" s="15"/>
      <c r="JW46" s="15"/>
      <c r="JX46" s="15"/>
      <c r="JY46" s="15"/>
      <c r="JZ46" s="15"/>
      <c r="KA46" s="15"/>
      <c r="KB46" s="15"/>
      <c r="KC46" s="15"/>
      <c r="KD46" s="15"/>
      <c r="KE46" s="15"/>
      <c r="KF46" s="15"/>
      <c r="KG46" s="15"/>
      <c r="KH46" s="15"/>
      <c r="KI46" s="15"/>
      <c r="KJ46" s="15"/>
      <c r="KK46" s="15"/>
      <c r="KL46" s="15"/>
      <c r="KM46" s="15"/>
      <c r="KN46" s="15"/>
      <c r="KO46" s="15"/>
      <c r="KP46" s="15"/>
      <c r="KQ46" s="15"/>
      <c r="KR46" s="15"/>
      <c r="KS46" s="15"/>
      <c r="KT46" s="15"/>
      <c r="KU46" s="15"/>
      <c r="KV46" s="15"/>
      <c r="KW46" s="15"/>
      <c r="KX46" s="15"/>
      <c r="KY46" s="15"/>
      <c r="KZ46" s="15"/>
      <c r="LA46" s="15"/>
      <c r="LB46" s="15"/>
      <c r="LC46" s="15"/>
      <c r="LD46" s="15"/>
      <c r="LE46" s="15"/>
      <c r="LF46" s="15"/>
      <c r="LG46" s="15"/>
      <c r="LH46" s="15"/>
      <c r="LI46" s="15"/>
      <c r="LJ46" s="15"/>
      <c r="LK46" s="15"/>
      <c r="LL46" s="15"/>
      <c r="LM46" s="15"/>
      <c r="LN46" s="15"/>
      <c r="LO46" s="15"/>
      <c r="LP46" s="15"/>
      <c r="LQ46" s="15"/>
      <c r="LR46" s="15"/>
      <c r="LS46" s="15"/>
      <c r="LT46" s="15"/>
      <c r="LU46" s="15"/>
      <c r="LV46" s="15"/>
      <c r="LW46" s="15"/>
      <c r="LX46" s="15"/>
      <c r="LY46" s="15"/>
      <c r="LZ46" s="15"/>
      <c r="MA46" s="15"/>
      <c r="MB46" s="15"/>
      <c r="MC46" s="15"/>
      <c r="MD46" s="15"/>
      <c r="ME46" s="15"/>
      <c r="MF46" s="15"/>
      <c r="MG46" s="15"/>
      <c r="MH46" s="15"/>
      <c r="MI46" s="15"/>
      <c r="MJ46" s="15"/>
      <c r="MK46" s="15"/>
      <c r="ML46" s="15"/>
      <c r="MM46" s="15"/>
      <c r="MN46" s="15"/>
      <c r="MO46" s="15"/>
      <c r="MP46" s="15"/>
      <c r="MQ46" s="15"/>
      <c r="MR46" s="15"/>
      <c r="MS46" s="15"/>
      <c r="MT46" s="15"/>
      <c r="MU46" s="15"/>
      <c r="MV46" s="15"/>
      <c r="MW46" s="15"/>
      <c r="MX46" s="15"/>
      <c r="MY46" s="15"/>
      <c r="MZ46" s="15"/>
      <c r="NA46" s="15"/>
      <c r="NB46" s="15"/>
      <c r="NC46" s="15"/>
      <c r="ND46" s="15"/>
      <c r="NE46" s="15"/>
      <c r="NF46" s="15"/>
      <c r="NG46" s="15"/>
      <c r="NH46" s="15"/>
      <c r="NI46" s="15"/>
      <c r="NJ46" s="15"/>
      <c r="NK46" s="15"/>
      <c r="NL46" s="15"/>
      <c r="NM46" s="15"/>
      <c r="NN46" s="15"/>
      <c r="NO46" s="15"/>
      <c r="NP46" s="15"/>
      <c r="NQ46" s="15"/>
      <c r="NR46" s="15"/>
      <c r="NS46" s="15"/>
      <c r="NT46" s="15"/>
      <c r="NU46" s="15"/>
      <c r="NV46" s="15"/>
      <c r="NW46" s="15"/>
      <c r="NX46" s="15"/>
      <c r="NY46" s="15"/>
      <c r="NZ46" s="15"/>
      <c r="OA46" s="15"/>
      <c r="OB46" s="15"/>
      <c r="OC46" s="15"/>
      <c r="OD46" s="15"/>
      <c r="OE46" s="15"/>
      <c r="OF46" s="15"/>
      <c r="OG46" s="15"/>
      <c r="OH46" s="15"/>
      <c r="OI46" s="15"/>
      <c r="OJ46" s="15"/>
      <c r="OK46" s="15"/>
      <c r="OL46" s="15"/>
      <c r="OM46" s="15"/>
      <c r="ON46" s="15"/>
      <c r="OO46" s="15"/>
      <c r="OP46" s="15"/>
      <c r="OQ46" s="15"/>
      <c r="OR46" s="15"/>
      <c r="OS46" s="15"/>
      <c r="OT46" s="15"/>
      <c r="OU46" s="15"/>
      <c r="OV46" s="15"/>
      <c r="OW46" s="15"/>
      <c r="OX46" s="15"/>
      <c r="OY46" s="15"/>
      <c r="OZ46" s="15"/>
      <c r="PA46" s="15"/>
      <c r="PB46" s="15"/>
      <c r="PC46" s="15"/>
      <c r="PD46" s="15"/>
      <c r="PE46" s="15"/>
      <c r="PF46" s="15"/>
      <c r="PG46" s="15"/>
      <c r="PH46" s="15"/>
      <c r="PI46" s="15"/>
      <c r="PJ46" s="15"/>
      <c r="PK46" s="15"/>
      <c r="PL46" s="15"/>
      <c r="PM46" s="15"/>
      <c r="PN46" s="15"/>
      <c r="PO46" s="15"/>
      <c r="PP46" s="15"/>
      <c r="PQ46" s="15"/>
      <c r="PR46" s="15"/>
      <c r="PS46" s="15"/>
      <c r="PT46" s="15"/>
      <c r="PU46" s="15"/>
      <c r="PV46" s="15"/>
      <c r="PW46" s="15"/>
      <c r="PX46" s="15"/>
      <c r="PY46" s="15"/>
      <c r="PZ46" s="15"/>
      <c r="QA46" s="15"/>
      <c r="QB46" s="15"/>
      <c r="QC46" s="15"/>
      <c r="QD46" s="15"/>
      <c r="QE46" s="15"/>
      <c r="QF46" s="15"/>
      <c r="QG46" s="15"/>
      <c r="QH46" s="15"/>
      <c r="QI46" s="15"/>
      <c r="QJ46" s="15"/>
      <c r="QK46" s="15"/>
      <c r="QL46" s="15"/>
      <c r="QM46" s="15"/>
      <c r="QN46" s="15"/>
      <c r="QO46" s="15"/>
      <c r="QP46" s="15"/>
      <c r="QQ46" s="15"/>
      <c r="QR46" s="15"/>
      <c r="QS46" s="15"/>
      <c r="QT46" s="15"/>
      <c r="QU46" s="15"/>
      <c r="QV46" s="15"/>
      <c r="QW46" s="15"/>
      <c r="QX46" s="15"/>
      <c r="QY46" s="15"/>
      <c r="QZ46" s="15"/>
      <c r="RA46" s="15"/>
      <c r="RB46" s="15"/>
      <c r="RC46" s="15"/>
      <c r="RD46" s="15"/>
      <c r="RE46" s="15"/>
      <c r="RF46" s="15"/>
      <c r="RG46" s="15"/>
      <c r="RH46" s="15"/>
      <c r="RI46" s="15"/>
      <c r="RJ46" s="15"/>
      <c r="RK46" s="15"/>
      <c r="RL46" s="15"/>
      <c r="RM46" s="15"/>
      <c r="RN46" s="15"/>
      <c r="RO46" s="15"/>
      <c r="RP46" s="15"/>
      <c r="RQ46" s="15"/>
      <c r="RR46" s="15"/>
      <c r="RS46" s="15"/>
      <c r="RT46" s="15"/>
      <c r="RU46" s="15"/>
      <c r="RV46" s="15"/>
      <c r="RW46" s="15"/>
      <c r="RX46" s="15"/>
      <c r="RY46" s="15"/>
      <c r="RZ46" s="15"/>
      <c r="SA46" s="15"/>
      <c r="SB46" s="15"/>
      <c r="SC46" s="15"/>
      <c r="SD46" s="15"/>
      <c r="SE46" s="15"/>
      <c r="SF46" s="15"/>
      <c r="SG46" s="15"/>
      <c r="SH46" s="15"/>
      <c r="SI46" s="15"/>
      <c r="SJ46" s="15"/>
      <c r="SK46" s="15"/>
      <c r="SL46" s="15"/>
      <c r="SM46" s="15"/>
      <c r="SN46" s="15"/>
      <c r="SO46" s="15"/>
      <c r="SP46" s="15"/>
      <c r="SQ46" s="15"/>
      <c r="SR46" s="15"/>
      <c r="SS46" s="15"/>
      <c r="ST46" s="15"/>
      <c r="SU46" s="15"/>
      <c r="SV46" s="15"/>
      <c r="SW46" s="15"/>
      <c r="SX46" s="15"/>
      <c r="SY46" s="15"/>
      <c r="SZ46" s="15"/>
      <c r="TA46" s="15"/>
      <c r="TB46" s="15"/>
      <c r="TC46" s="15"/>
      <c r="TD46" s="15"/>
      <c r="TE46" s="15"/>
      <c r="TF46" s="15"/>
      <c r="TG46" s="15"/>
      <c r="TH46" s="15"/>
      <c r="TI46" s="15"/>
      <c r="TJ46" s="15"/>
      <c r="TK46" s="15"/>
      <c r="TL46" s="15"/>
      <c r="TM46" s="15"/>
      <c r="TN46" s="15"/>
      <c r="TO46" s="15"/>
      <c r="TP46" s="15"/>
      <c r="TQ46" s="15"/>
      <c r="TR46" s="15"/>
      <c r="TS46" s="15"/>
      <c r="TT46" s="15"/>
      <c r="TU46" s="15"/>
      <c r="TV46" s="15"/>
      <c r="TW46" s="15"/>
      <c r="TX46" s="15"/>
      <c r="TY46" s="15"/>
      <c r="TZ46" s="15"/>
      <c r="UA46" s="15"/>
      <c r="UB46" s="15"/>
      <c r="UC46" s="15"/>
      <c r="UD46" s="15"/>
      <c r="UE46" s="15"/>
      <c r="UF46" s="15"/>
      <c r="UG46" s="15"/>
      <c r="UH46" s="15"/>
      <c r="UI46" s="15"/>
      <c r="UJ46" s="15"/>
      <c r="UK46" s="15"/>
      <c r="UL46" s="15"/>
      <c r="UM46" s="15"/>
      <c r="UN46" s="15"/>
      <c r="UO46" s="15"/>
      <c r="UP46" s="15"/>
      <c r="UQ46" s="15"/>
      <c r="UR46" s="15"/>
      <c r="US46" s="15"/>
      <c r="UT46" s="15"/>
      <c r="UU46" s="15"/>
      <c r="UV46" s="15"/>
      <c r="UW46" s="15"/>
      <c r="UX46" s="15"/>
      <c r="UY46" s="15"/>
      <c r="UZ46" s="15"/>
      <c r="VA46" s="15"/>
      <c r="VB46" s="15"/>
      <c r="VC46" s="15"/>
      <c r="VD46" s="15"/>
      <c r="VE46" s="15"/>
      <c r="VF46" s="15"/>
      <c r="VG46" s="15"/>
      <c r="VH46" s="15"/>
      <c r="VI46" s="15"/>
      <c r="VJ46" s="15"/>
      <c r="VK46" s="15"/>
      <c r="VL46" s="15"/>
      <c r="VM46" s="15"/>
      <c r="VN46" s="15"/>
      <c r="VO46" s="15"/>
      <c r="VP46" s="15"/>
      <c r="VQ46" s="15"/>
      <c r="VR46" s="15"/>
      <c r="VS46" s="15"/>
      <c r="VT46" s="15"/>
      <c r="VU46" s="15"/>
      <c r="VV46" s="15"/>
      <c r="VW46" s="15"/>
      <c r="VX46" s="15"/>
      <c r="VY46" s="15"/>
      <c r="VZ46" s="15"/>
      <c r="WA46" s="15"/>
      <c r="WB46" s="15"/>
      <c r="WC46" s="15"/>
      <c r="WD46" s="15"/>
      <c r="WE46" s="15"/>
      <c r="WF46" s="15"/>
      <c r="WG46" s="15"/>
      <c r="WH46" s="15"/>
      <c r="WI46" s="15"/>
      <c r="WJ46" s="15"/>
      <c r="WK46" s="15"/>
      <c r="WL46" s="15"/>
      <c r="WM46" s="15"/>
      <c r="WN46" s="15"/>
      <c r="WO46" s="15"/>
      <c r="WP46" s="15"/>
      <c r="WQ46" s="15"/>
      <c r="WR46" s="15"/>
      <c r="WS46" s="15"/>
      <c r="WT46" s="15"/>
      <c r="WU46" s="15"/>
      <c r="WV46" s="15"/>
      <c r="WW46" s="15"/>
      <c r="WX46" s="15"/>
      <c r="WY46" s="15"/>
      <c r="WZ46" s="15"/>
      <c r="XA46" s="15"/>
      <c r="XB46" s="15"/>
      <c r="XC46" s="15"/>
      <c r="XD46" s="15"/>
      <c r="XE46" s="15"/>
      <c r="XF46" s="15"/>
      <c r="XG46" s="15"/>
      <c r="XH46" s="15"/>
      <c r="XI46" s="15"/>
      <c r="XJ46" s="15"/>
      <c r="XK46" s="15"/>
      <c r="XL46" s="15"/>
      <c r="XM46" s="15"/>
      <c r="XN46" s="15"/>
      <c r="XO46" s="15"/>
      <c r="XP46" s="15"/>
      <c r="XQ46" s="15"/>
      <c r="XR46" s="15"/>
      <c r="XS46" s="15"/>
      <c r="XT46" s="15"/>
      <c r="XU46" s="15"/>
      <c r="XV46" s="15"/>
      <c r="XW46" s="15"/>
      <c r="XX46" s="15"/>
      <c r="XY46" s="15"/>
      <c r="XZ46" s="15"/>
      <c r="YA46" s="15"/>
      <c r="YB46" s="15"/>
      <c r="YC46" s="15"/>
      <c r="YD46" s="15"/>
      <c r="YE46" s="15"/>
      <c r="YF46" s="15"/>
      <c r="YG46" s="15"/>
      <c r="YH46" s="15"/>
      <c r="YI46" s="15"/>
      <c r="YJ46" s="15"/>
      <c r="YK46" s="15"/>
      <c r="YL46" s="15"/>
      <c r="YM46" s="15"/>
      <c r="YN46" s="15"/>
      <c r="YO46" s="15"/>
      <c r="YP46" s="15"/>
    </row>
    <row r="47" spans="1:666" s="22" customFormat="1" x14ac:dyDescent="0.3">
      <c r="A47" s="15"/>
      <c r="B47" s="15"/>
      <c r="C47" t="s">
        <v>419</v>
      </c>
      <c r="D47" s="16"/>
      <c r="E47" s="17"/>
      <c r="F47" s="18"/>
      <c r="G47" s="19"/>
      <c r="H47" s="18"/>
      <c r="I47" s="18"/>
      <c r="J47" s="19"/>
      <c r="K47" s="19"/>
      <c r="L47" s="19"/>
      <c r="M47" s="19"/>
      <c r="N47" s="19"/>
      <c r="O47" s="18"/>
      <c r="P47" s="20"/>
      <c r="Q47" s="20"/>
      <c r="R47" s="20"/>
      <c r="S47" s="20"/>
      <c r="T47" s="20"/>
      <c r="U47" s="19"/>
      <c r="V47" s="21"/>
      <c r="W47" s="21"/>
      <c r="X47" s="21"/>
      <c r="Y47" s="18"/>
      <c r="Z47" s="18"/>
      <c r="AA47" s="18"/>
      <c r="AB47" s="18"/>
      <c r="AC47" s="18"/>
      <c r="AD47" s="18"/>
      <c r="AE47" s="18"/>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c r="IX47" s="15"/>
      <c r="IY47" s="15"/>
      <c r="IZ47" s="15"/>
      <c r="JA47" s="15"/>
      <c r="JB47" s="15"/>
      <c r="JC47" s="15"/>
      <c r="JD47" s="15"/>
      <c r="JE47" s="15"/>
      <c r="JF47" s="15"/>
      <c r="JG47" s="15"/>
      <c r="JH47" s="15"/>
      <c r="JI47" s="15"/>
      <c r="JJ47" s="15"/>
      <c r="JK47" s="15"/>
      <c r="JL47" s="15"/>
      <c r="JM47" s="15"/>
      <c r="JN47" s="15"/>
      <c r="JO47" s="15"/>
      <c r="JP47" s="15"/>
      <c r="JQ47" s="15"/>
      <c r="JR47" s="15"/>
      <c r="JS47" s="15"/>
      <c r="JT47" s="15"/>
      <c r="JU47" s="15"/>
      <c r="JV47" s="15"/>
      <c r="JW47" s="15"/>
      <c r="JX47" s="15"/>
      <c r="JY47" s="15"/>
      <c r="JZ47" s="15"/>
      <c r="KA47" s="15"/>
      <c r="KB47" s="15"/>
      <c r="KC47" s="15"/>
      <c r="KD47" s="15"/>
      <c r="KE47" s="15"/>
      <c r="KF47" s="15"/>
      <c r="KG47" s="15"/>
      <c r="KH47" s="15"/>
      <c r="KI47" s="15"/>
      <c r="KJ47" s="15"/>
      <c r="KK47" s="15"/>
      <c r="KL47" s="15"/>
      <c r="KM47" s="15"/>
      <c r="KN47" s="15"/>
      <c r="KO47" s="15"/>
      <c r="KP47" s="15"/>
      <c r="KQ47" s="15"/>
      <c r="KR47" s="15"/>
      <c r="KS47" s="15"/>
      <c r="KT47" s="15"/>
      <c r="KU47" s="15"/>
      <c r="KV47" s="15"/>
      <c r="KW47" s="15"/>
      <c r="KX47" s="15"/>
      <c r="KY47" s="15"/>
      <c r="KZ47" s="15"/>
      <c r="LA47" s="15"/>
      <c r="LB47" s="15"/>
      <c r="LC47" s="15"/>
      <c r="LD47" s="15"/>
      <c r="LE47" s="15"/>
      <c r="LF47" s="15"/>
      <c r="LG47" s="15"/>
      <c r="LH47" s="15"/>
      <c r="LI47" s="15"/>
      <c r="LJ47" s="15"/>
      <c r="LK47" s="15"/>
      <c r="LL47" s="15"/>
      <c r="LM47" s="15"/>
      <c r="LN47" s="15"/>
      <c r="LO47" s="15"/>
      <c r="LP47" s="15"/>
      <c r="LQ47" s="15"/>
      <c r="LR47" s="15"/>
      <c r="LS47" s="15"/>
      <c r="LT47" s="15"/>
      <c r="LU47" s="15"/>
      <c r="LV47" s="15"/>
      <c r="LW47" s="15"/>
      <c r="LX47" s="15"/>
      <c r="LY47" s="15"/>
      <c r="LZ47" s="15"/>
      <c r="MA47" s="15"/>
      <c r="MB47" s="15"/>
      <c r="MC47" s="15"/>
      <c r="MD47" s="15"/>
      <c r="ME47" s="15"/>
      <c r="MF47" s="15"/>
      <c r="MG47" s="15"/>
      <c r="MH47" s="15"/>
      <c r="MI47" s="15"/>
      <c r="MJ47" s="15"/>
      <c r="MK47" s="15"/>
      <c r="ML47" s="15"/>
      <c r="MM47" s="15"/>
      <c r="MN47" s="15"/>
      <c r="MO47" s="15"/>
      <c r="MP47" s="15"/>
      <c r="MQ47" s="15"/>
      <c r="MR47" s="15"/>
      <c r="MS47" s="15"/>
      <c r="MT47" s="15"/>
      <c r="MU47" s="15"/>
      <c r="MV47" s="15"/>
      <c r="MW47" s="15"/>
      <c r="MX47" s="15"/>
      <c r="MY47" s="15"/>
      <c r="MZ47" s="15"/>
      <c r="NA47" s="15"/>
      <c r="NB47" s="15"/>
      <c r="NC47" s="15"/>
      <c r="ND47" s="15"/>
      <c r="NE47" s="15"/>
      <c r="NF47" s="15"/>
      <c r="NG47" s="15"/>
      <c r="NH47" s="15"/>
      <c r="NI47" s="15"/>
      <c r="NJ47" s="15"/>
      <c r="NK47" s="15"/>
      <c r="NL47" s="15"/>
      <c r="NM47" s="15"/>
      <c r="NN47" s="15"/>
      <c r="NO47" s="15"/>
      <c r="NP47" s="15"/>
      <c r="NQ47" s="15"/>
      <c r="NR47" s="15"/>
      <c r="NS47" s="15"/>
      <c r="NT47" s="15"/>
      <c r="NU47" s="15"/>
      <c r="NV47" s="15"/>
      <c r="NW47" s="15"/>
      <c r="NX47" s="15"/>
      <c r="NY47" s="15"/>
      <c r="NZ47" s="15"/>
      <c r="OA47" s="15"/>
      <c r="OB47" s="15"/>
      <c r="OC47" s="15"/>
      <c r="OD47" s="15"/>
      <c r="OE47" s="15"/>
      <c r="OF47" s="15"/>
      <c r="OG47" s="15"/>
      <c r="OH47" s="15"/>
      <c r="OI47" s="15"/>
      <c r="OJ47" s="15"/>
      <c r="OK47" s="15"/>
      <c r="OL47" s="15"/>
      <c r="OM47" s="15"/>
      <c r="ON47" s="15"/>
      <c r="OO47" s="15"/>
      <c r="OP47" s="15"/>
      <c r="OQ47" s="15"/>
      <c r="OR47" s="15"/>
      <c r="OS47" s="15"/>
      <c r="OT47" s="15"/>
      <c r="OU47" s="15"/>
      <c r="OV47" s="15"/>
      <c r="OW47" s="15"/>
      <c r="OX47" s="15"/>
      <c r="OY47" s="15"/>
      <c r="OZ47" s="15"/>
      <c r="PA47" s="15"/>
      <c r="PB47" s="15"/>
      <c r="PC47" s="15"/>
      <c r="PD47" s="15"/>
      <c r="PE47" s="15"/>
      <c r="PF47" s="15"/>
      <c r="PG47" s="15"/>
      <c r="PH47" s="15"/>
      <c r="PI47" s="15"/>
      <c r="PJ47" s="15"/>
      <c r="PK47" s="15"/>
      <c r="PL47" s="15"/>
      <c r="PM47" s="15"/>
      <c r="PN47" s="15"/>
      <c r="PO47" s="15"/>
      <c r="PP47" s="15"/>
      <c r="PQ47" s="15"/>
      <c r="PR47" s="15"/>
      <c r="PS47" s="15"/>
      <c r="PT47" s="15"/>
      <c r="PU47" s="15"/>
      <c r="PV47" s="15"/>
      <c r="PW47" s="15"/>
      <c r="PX47" s="15"/>
      <c r="PY47" s="15"/>
      <c r="PZ47" s="15"/>
      <c r="QA47" s="15"/>
      <c r="QB47" s="15"/>
      <c r="QC47" s="15"/>
      <c r="QD47" s="15"/>
      <c r="QE47" s="15"/>
      <c r="QF47" s="15"/>
      <c r="QG47" s="15"/>
      <c r="QH47" s="15"/>
      <c r="QI47" s="15"/>
      <c r="QJ47" s="15"/>
      <c r="QK47" s="15"/>
      <c r="QL47" s="15"/>
      <c r="QM47" s="15"/>
      <c r="QN47" s="15"/>
      <c r="QO47" s="15"/>
      <c r="QP47" s="15"/>
      <c r="QQ47" s="15"/>
      <c r="QR47" s="15"/>
      <c r="QS47" s="15"/>
      <c r="QT47" s="15"/>
      <c r="QU47" s="15"/>
      <c r="QV47" s="15"/>
      <c r="QW47" s="15"/>
      <c r="QX47" s="15"/>
      <c r="QY47" s="15"/>
      <c r="QZ47" s="15"/>
      <c r="RA47" s="15"/>
      <c r="RB47" s="15"/>
      <c r="RC47" s="15"/>
      <c r="RD47" s="15"/>
      <c r="RE47" s="15"/>
      <c r="RF47" s="15"/>
      <c r="RG47" s="15"/>
      <c r="RH47" s="15"/>
      <c r="RI47" s="15"/>
      <c r="RJ47" s="15"/>
      <c r="RK47" s="15"/>
      <c r="RL47" s="15"/>
      <c r="RM47" s="15"/>
      <c r="RN47" s="15"/>
      <c r="RO47" s="15"/>
      <c r="RP47" s="15"/>
      <c r="RQ47" s="15"/>
      <c r="RR47" s="15"/>
      <c r="RS47" s="15"/>
      <c r="RT47" s="15"/>
      <c r="RU47" s="15"/>
      <c r="RV47" s="15"/>
      <c r="RW47" s="15"/>
      <c r="RX47" s="15"/>
      <c r="RY47" s="15"/>
      <c r="RZ47" s="15"/>
      <c r="SA47" s="15"/>
      <c r="SB47" s="15"/>
      <c r="SC47" s="15"/>
      <c r="SD47" s="15"/>
      <c r="SE47" s="15"/>
      <c r="SF47" s="15"/>
      <c r="SG47" s="15"/>
      <c r="SH47" s="15"/>
      <c r="SI47" s="15"/>
      <c r="SJ47" s="15"/>
      <c r="SK47" s="15"/>
      <c r="SL47" s="15"/>
      <c r="SM47" s="15"/>
      <c r="SN47" s="15"/>
      <c r="SO47" s="15"/>
      <c r="SP47" s="15"/>
      <c r="SQ47" s="15"/>
      <c r="SR47" s="15"/>
      <c r="SS47" s="15"/>
      <c r="ST47" s="15"/>
      <c r="SU47" s="15"/>
      <c r="SV47" s="15"/>
      <c r="SW47" s="15"/>
      <c r="SX47" s="15"/>
      <c r="SY47" s="15"/>
      <c r="SZ47" s="15"/>
      <c r="TA47" s="15"/>
      <c r="TB47" s="15"/>
      <c r="TC47" s="15"/>
      <c r="TD47" s="15"/>
      <c r="TE47" s="15"/>
      <c r="TF47" s="15"/>
      <c r="TG47" s="15"/>
      <c r="TH47" s="15"/>
      <c r="TI47" s="15"/>
      <c r="TJ47" s="15"/>
      <c r="TK47" s="15"/>
      <c r="TL47" s="15"/>
      <c r="TM47" s="15"/>
      <c r="TN47" s="15"/>
      <c r="TO47" s="15"/>
      <c r="TP47" s="15"/>
      <c r="TQ47" s="15"/>
      <c r="TR47" s="15"/>
      <c r="TS47" s="15"/>
      <c r="TT47" s="15"/>
      <c r="TU47" s="15"/>
      <c r="TV47" s="15"/>
      <c r="TW47" s="15"/>
      <c r="TX47" s="15"/>
      <c r="TY47" s="15"/>
      <c r="TZ47" s="15"/>
      <c r="UA47" s="15"/>
      <c r="UB47" s="15"/>
      <c r="UC47" s="15"/>
      <c r="UD47" s="15"/>
      <c r="UE47" s="15"/>
      <c r="UF47" s="15"/>
      <c r="UG47" s="15"/>
      <c r="UH47" s="15"/>
      <c r="UI47" s="15"/>
      <c r="UJ47" s="15"/>
      <c r="UK47" s="15"/>
      <c r="UL47" s="15"/>
      <c r="UM47" s="15"/>
      <c r="UN47" s="15"/>
      <c r="UO47" s="15"/>
      <c r="UP47" s="15"/>
      <c r="UQ47" s="15"/>
      <c r="UR47" s="15"/>
      <c r="US47" s="15"/>
      <c r="UT47" s="15"/>
      <c r="UU47" s="15"/>
      <c r="UV47" s="15"/>
      <c r="UW47" s="15"/>
      <c r="UX47" s="15"/>
      <c r="UY47" s="15"/>
      <c r="UZ47" s="15"/>
      <c r="VA47" s="15"/>
      <c r="VB47" s="15"/>
      <c r="VC47" s="15"/>
      <c r="VD47" s="15"/>
      <c r="VE47" s="15"/>
      <c r="VF47" s="15"/>
      <c r="VG47" s="15"/>
      <c r="VH47" s="15"/>
      <c r="VI47" s="15"/>
      <c r="VJ47" s="15"/>
      <c r="VK47" s="15"/>
      <c r="VL47" s="15"/>
      <c r="VM47" s="15"/>
      <c r="VN47" s="15"/>
      <c r="VO47" s="15"/>
      <c r="VP47" s="15"/>
      <c r="VQ47" s="15"/>
      <c r="VR47" s="15"/>
      <c r="VS47" s="15"/>
      <c r="VT47" s="15"/>
      <c r="VU47" s="15"/>
      <c r="VV47" s="15"/>
      <c r="VW47" s="15"/>
      <c r="VX47" s="15"/>
      <c r="VY47" s="15"/>
      <c r="VZ47" s="15"/>
      <c r="WA47" s="15"/>
      <c r="WB47" s="15"/>
      <c r="WC47" s="15"/>
      <c r="WD47" s="15"/>
      <c r="WE47" s="15"/>
      <c r="WF47" s="15"/>
      <c r="WG47" s="15"/>
      <c r="WH47" s="15"/>
      <c r="WI47" s="15"/>
      <c r="WJ47" s="15"/>
      <c r="WK47" s="15"/>
      <c r="WL47" s="15"/>
      <c r="WM47" s="15"/>
      <c r="WN47" s="15"/>
      <c r="WO47" s="15"/>
      <c r="WP47" s="15"/>
      <c r="WQ47" s="15"/>
      <c r="WR47" s="15"/>
      <c r="WS47" s="15"/>
      <c r="WT47" s="15"/>
      <c r="WU47" s="15"/>
      <c r="WV47" s="15"/>
      <c r="WW47" s="15"/>
      <c r="WX47" s="15"/>
      <c r="WY47" s="15"/>
      <c r="WZ47" s="15"/>
      <c r="XA47" s="15"/>
      <c r="XB47" s="15"/>
      <c r="XC47" s="15"/>
      <c r="XD47" s="15"/>
      <c r="XE47" s="15"/>
      <c r="XF47" s="15"/>
      <c r="XG47" s="15"/>
      <c r="XH47" s="15"/>
      <c r="XI47" s="15"/>
      <c r="XJ47" s="15"/>
      <c r="XK47" s="15"/>
      <c r="XL47" s="15"/>
      <c r="XM47" s="15"/>
      <c r="XN47" s="15"/>
      <c r="XO47" s="15"/>
      <c r="XP47" s="15"/>
      <c r="XQ47" s="15"/>
      <c r="XR47" s="15"/>
      <c r="XS47" s="15"/>
      <c r="XT47" s="15"/>
      <c r="XU47" s="15"/>
      <c r="XV47" s="15"/>
      <c r="XW47" s="15"/>
      <c r="XX47" s="15"/>
      <c r="XY47" s="15"/>
      <c r="XZ47" s="15"/>
      <c r="YA47" s="15"/>
      <c r="YB47" s="15"/>
      <c r="YC47" s="15"/>
      <c r="YD47" s="15"/>
      <c r="YE47" s="15"/>
      <c r="YF47" s="15"/>
      <c r="YG47" s="15"/>
      <c r="YH47" s="15"/>
      <c r="YI47" s="15"/>
      <c r="YJ47" s="15"/>
      <c r="YK47" s="15"/>
      <c r="YL47" s="15"/>
      <c r="YM47" s="15"/>
      <c r="YN47" s="15"/>
      <c r="YO47" s="15"/>
      <c r="YP47" s="15"/>
    </row>
    <row r="48" spans="1:666" s="22" customFormat="1" x14ac:dyDescent="0.3">
      <c r="A48" s="15"/>
      <c r="B48" s="15"/>
      <c r="C48" t="s">
        <v>420</v>
      </c>
      <c r="D48" s="16"/>
      <c r="E48" s="17"/>
      <c r="F48" s="18"/>
      <c r="G48" s="19"/>
      <c r="H48" s="18"/>
      <c r="I48" s="18"/>
      <c r="J48" s="19"/>
      <c r="K48" s="19"/>
      <c r="L48" s="19"/>
      <c r="M48" s="19"/>
      <c r="N48" s="19"/>
      <c r="O48" s="18"/>
      <c r="P48" s="20"/>
      <c r="Q48" s="20"/>
      <c r="R48" s="20"/>
      <c r="S48" s="20"/>
      <c r="T48" s="20"/>
      <c r="U48" s="19"/>
      <c r="V48" s="21"/>
      <c r="W48" s="21"/>
      <c r="X48" s="21"/>
      <c r="Y48" s="18"/>
      <c r="Z48" s="18"/>
      <c r="AA48" s="18"/>
      <c r="AB48" s="18"/>
      <c r="AC48" s="18"/>
      <c r="AD48" s="18"/>
      <c r="AE48" s="18"/>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c r="IX48" s="15"/>
      <c r="IY48" s="15"/>
      <c r="IZ48" s="15"/>
      <c r="JA48" s="15"/>
      <c r="JB48" s="15"/>
      <c r="JC48" s="15"/>
      <c r="JD48" s="15"/>
      <c r="JE48" s="15"/>
      <c r="JF48" s="15"/>
      <c r="JG48" s="15"/>
      <c r="JH48" s="15"/>
      <c r="JI48" s="15"/>
      <c r="JJ48" s="15"/>
      <c r="JK48" s="15"/>
      <c r="JL48" s="15"/>
      <c r="JM48" s="15"/>
      <c r="JN48" s="15"/>
      <c r="JO48" s="15"/>
      <c r="JP48" s="15"/>
      <c r="JQ48" s="15"/>
      <c r="JR48" s="15"/>
      <c r="JS48" s="15"/>
      <c r="JT48" s="15"/>
      <c r="JU48" s="15"/>
      <c r="JV48" s="15"/>
      <c r="JW48" s="15"/>
      <c r="JX48" s="15"/>
      <c r="JY48" s="15"/>
      <c r="JZ48" s="15"/>
      <c r="KA48" s="15"/>
      <c r="KB48" s="15"/>
      <c r="KC48" s="15"/>
      <c r="KD48" s="15"/>
      <c r="KE48" s="15"/>
      <c r="KF48" s="15"/>
      <c r="KG48" s="15"/>
      <c r="KH48" s="15"/>
      <c r="KI48" s="15"/>
      <c r="KJ48" s="15"/>
      <c r="KK48" s="15"/>
      <c r="KL48" s="15"/>
      <c r="KM48" s="15"/>
      <c r="KN48" s="15"/>
      <c r="KO48" s="15"/>
      <c r="KP48" s="15"/>
      <c r="KQ48" s="15"/>
      <c r="KR48" s="15"/>
      <c r="KS48" s="15"/>
      <c r="KT48" s="15"/>
      <c r="KU48" s="15"/>
      <c r="KV48" s="15"/>
      <c r="KW48" s="15"/>
      <c r="KX48" s="15"/>
      <c r="KY48" s="15"/>
      <c r="KZ48" s="15"/>
      <c r="LA48" s="15"/>
      <c r="LB48" s="15"/>
      <c r="LC48" s="15"/>
      <c r="LD48" s="15"/>
      <c r="LE48" s="15"/>
      <c r="LF48" s="15"/>
      <c r="LG48" s="15"/>
      <c r="LH48" s="15"/>
      <c r="LI48" s="15"/>
      <c r="LJ48" s="15"/>
      <c r="LK48" s="15"/>
      <c r="LL48" s="15"/>
      <c r="LM48" s="15"/>
      <c r="LN48" s="15"/>
      <c r="LO48" s="15"/>
      <c r="LP48" s="15"/>
      <c r="LQ48" s="15"/>
      <c r="LR48" s="15"/>
      <c r="LS48" s="15"/>
      <c r="LT48" s="15"/>
      <c r="LU48" s="15"/>
      <c r="LV48" s="15"/>
      <c r="LW48" s="15"/>
      <c r="LX48" s="15"/>
      <c r="LY48" s="15"/>
      <c r="LZ48" s="15"/>
      <c r="MA48" s="15"/>
      <c r="MB48" s="15"/>
      <c r="MC48" s="15"/>
      <c r="MD48" s="15"/>
      <c r="ME48" s="15"/>
      <c r="MF48" s="15"/>
      <c r="MG48" s="15"/>
      <c r="MH48" s="15"/>
      <c r="MI48" s="15"/>
      <c r="MJ48" s="15"/>
      <c r="MK48" s="15"/>
      <c r="ML48" s="15"/>
      <c r="MM48" s="15"/>
      <c r="MN48" s="15"/>
      <c r="MO48" s="15"/>
      <c r="MP48" s="15"/>
      <c r="MQ48" s="15"/>
      <c r="MR48" s="15"/>
      <c r="MS48" s="15"/>
      <c r="MT48" s="15"/>
      <c r="MU48" s="15"/>
      <c r="MV48" s="15"/>
      <c r="MW48" s="15"/>
      <c r="MX48" s="15"/>
      <c r="MY48" s="15"/>
      <c r="MZ48" s="15"/>
      <c r="NA48" s="15"/>
      <c r="NB48" s="15"/>
      <c r="NC48" s="15"/>
      <c r="ND48" s="15"/>
      <c r="NE48" s="15"/>
      <c r="NF48" s="15"/>
      <c r="NG48" s="15"/>
      <c r="NH48" s="15"/>
      <c r="NI48" s="15"/>
      <c r="NJ48" s="15"/>
      <c r="NK48" s="15"/>
      <c r="NL48" s="15"/>
      <c r="NM48" s="15"/>
      <c r="NN48" s="15"/>
      <c r="NO48" s="15"/>
      <c r="NP48" s="15"/>
      <c r="NQ48" s="15"/>
      <c r="NR48" s="15"/>
      <c r="NS48" s="15"/>
      <c r="NT48" s="15"/>
      <c r="NU48" s="15"/>
      <c r="NV48" s="15"/>
      <c r="NW48" s="15"/>
      <c r="NX48" s="15"/>
      <c r="NY48" s="15"/>
      <c r="NZ48" s="15"/>
      <c r="OA48" s="15"/>
      <c r="OB48" s="15"/>
      <c r="OC48" s="15"/>
      <c r="OD48" s="15"/>
      <c r="OE48" s="15"/>
      <c r="OF48" s="15"/>
      <c r="OG48" s="15"/>
      <c r="OH48" s="15"/>
      <c r="OI48" s="15"/>
      <c r="OJ48" s="15"/>
      <c r="OK48" s="15"/>
      <c r="OL48" s="15"/>
      <c r="OM48" s="15"/>
      <c r="ON48" s="15"/>
      <c r="OO48" s="15"/>
      <c r="OP48" s="15"/>
      <c r="OQ48" s="15"/>
      <c r="OR48" s="15"/>
      <c r="OS48" s="15"/>
      <c r="OT48" s="15"/>
      <c r="OU48" s="15"/>
      <c r="OV48" s="15"/>
      <c r="OW48" s="15"/>
      <c r="OX48" s="15"/>
      <c r="OY48" s="15"/>
      <c r="OZ48" s="15"/>
      <c r="PA48" s="15"/>
      <c r="PB48" s="15"/>
      <c r="PC48" s="15"/>
      <c r="PD48" s="15"/>
      <c r="PE48" s="15"/>
      <c r="PF48" s="15"/>
      <c r="PG48" s="15"/>
      <c r="PH48" s="15"/>
      <c r="PI48" s="15"/>
      <c r="PJ48" s="15"/>
      <c r="PK48" s="15"/>
      <c r="PL48" s="15"/>
      <c r="PM48" s="15"/>
      <c r="PN48" s="15"/>
      <c r="PO48" s="15"/>
      <c r="PP48" s="15"/>
      <c r="PQ48" s="15"/>
      <c r="PR48" s="15"/>
      <c r="PS48" s="15"/>
      <c r="PT48" s="15"/>
      <c r="PU48" s="15"/>
      <c r="PV48" s="15"/>
      <c r="PW48" s="15"/>
      <c r="PX48" s="15"/>
      <c r="PY48" s="15"/>
      <c r="PZ48" s="15"/>
      <c r="QA48" s="15"/>
      <c r="QB48" s="15"/>
      <c r="QC48" s="15"/>
      <c r="QD48" s="15"/>
      <c r="QE48" s="15"/>
      <c r="QF48" s="15"/>
      <c r="QG48" s="15"/>
      <c r="QH48" s="15"/>
      <c r="QI48" s="15"/>
      <c r="QJ48" s="15"/>
      <c r="QK48" s="15"/>
      <c r="QL48" s="15"/>
      <c r="QM48" s="15"/>
      <c r="QN48" s="15"/>
      <c r="QO48" s="15"/>
      <c r="QP48" s="15"/>
      <c r="QQ48" s="15"/>
      <c r="QR48" s="15"/>
      <c r="QS48" s="15"/>
      <c r="QT48" s="15"/>
      <c r="QU48" s="15"/>
      <c r="QV48" s="15"/>
      <c r="QW48" s="15"/>
      <c r="QX48" s="15"/>
      <c r="QY48" s="15"/>
      <c r="QZ48" s="15"/>
      <c r="RA48" s="15"/>
      <c r="RB48" s="15"/>
      <c r="RC48" s="15"/>
      <c r="RD48" s="15"/>
      <c r="RE48" s="15"/>
      <c r="RF48" s="15"/>
      <c r="RG48" s="15"/>
      <c r="RH48" s="15"/>
      <c r="RI48" s="15"/>
      <c r="RJ48" s="15"/>
      <c r="RK48" s="15"/>
      <c r="RL48" s="15"/>
      <c r="RM48" s="15"/>
      <c r="RN48" s="15"/>
      <c r="RO48" s="15"/>
      <c r="RP48" s="15"/>
      <c r="RQ48" s="15"/>
      <c r="RR48" s="15"/>
      <c r="RS48" s="15"/>
      <c r="RT48" s="15"/>
      <c r="RU48" s="15"/>
      <c r="RV48" s="15"/>
      <c r="RW48" s="15"/>
      <c r="RX48" s="15"/>
      <c r="RY48" s="15"/>
      <c r="RZ48" s="15"/>
      <c r="SA48" s="15"/>
      <c r="SB48" s="15"/>
      <c r="SC48" s="15"/>
      <c r="SD48" s="15"/>
      <c r="SE48" s="15"/>
      <c r="SF48" s="15"/>
      <c r="SG48" s="15"/>
      <c r="SH48" s="15"/>
      <c r="SI48" s="15"/>
      <c r="SJ48" s="15"/>
      <c r="SK48" s="15"/>
      <c r="SL48" s="15"/>
      <c r="SM48" s="15"/>
      <c r="SN48" s="15"/>
      <c r="SO48" s="15"/>
      <c r="SP48" s="15"/>
      <c r="SQ48" s="15"/>
      <c r="SR48" s="15"/>
      <c r="SS48" s="15"/>
      <c r="ST48" s="15"/>
      <c r="SU48" s="15"/>
      <c r="SV48" s="15"/>
      <c r="SW48" s="15"/>
      <c r="SX48" s="15"/>
      <c r="SY48" s="15"/>
      <c r="SZ48" s="15"/>
      <c r="TA48" s="15"/>
      <c r="TB48" s="15"/>
      <c r="TC48" s="15"/>
      <c r="TD48" s="15"/>
      <c r="TE48" s="15"/>
      <c r="TF48" s="15"/>
      <c r="TG48" s="15"/>
      <c r="TH48" s="15"/>
      <c r="TI48" s="15"/>
      <c r="TJ48" s="15"/>
      <c r="TK48" s="15"/>
      <c r="TL48" s="15"/>
      <c r="TM48" s="15"/>
      <c r="TN48" s="15"/>
      <c r="TO48" s="15"/>
      <c r="TP48" s="15"/>
      <c r="TQ48" s="15"/>
      <c r="TR48" s="15"/>
      <c r="TS48" s="15"/>
      <c r="TT48" s="15"/>
      <c r="TU48" s="15"/>
      <c r="TV48" s="15"/>
      <c r="TW48" s="15"/>
      <c r="TX48" s="15"/>
      <c r="TY48" s="15"/>
      <c r="TZ48" s="15"/>
      <c r="UA48" s="15"/>
      <c r="UB48" s="15"/>
      <c r="UC48" s="15"/>
      <c r="UD48" s="15"/>
      <c r="UE48" s="15"/>
      <c r="UF48" s="15"/>
      <c r="UG48" s="15"/>
      <c r="UH48" s="15"/>
      <c r="UI48" s="15"/>
      <c r="UJ48" s="15"/>
      <c r="UK48" s="15"/>
      <c r="UL48" s="15"/>
      <c r="UM48" s="15"/>
      <c r="UN48" s="15"/>
      <c r="UO48" s="15"/>
      <c r="UP48" s="15"/>
      <c r="UQ48" s="15"/>
      <c r="UR48" s="15"/>
      <c r="US48" s="15"/>
      <c r="UT48" s="15"/>
      <c r="UU48" s="15"/>
      <c r="UV48" s="15"/>
      <c r="UW48" s="15"/>
      <c r="UX48" s="15"/>
      <c r="UY48" s="15"/>
      <c r="UZ48" s="15"/>
      <c r="VA48" s="15"/>
      <c r="VB48" s="15"/>
      <c r="VC48" s="15"/>
      <c r="VD48" s="15"/>
      <c r="VE48" s="15"/>
      <c r="VF48" s="15"/>
      <c r="VG48" s="15"/>
      <c r="VH48" s="15"/>
      <c r="VI48" s="15"/>
      <c r="VJ48" s="15"/>
      <c r="VK48" s="15"/>
      <c r="VL48" s="15"/>
      <c r="VM48" s="15"/>
      <c r="VN48" s="15"/>
      <c r="VO48" s="15"/>
      <c r="VP48" s="15"/>
      <c r="VQ48" s="15"/>
      <c r="VR48" s="15"/>
      <c r="VS48" s="15"/>
      <c r="VT48" s="15"/>
      <c r="VU48" s="15"/>
      <c r="VV48" s="15"/>
      <c r="VW48" s="15"/>
      <c r="VX48" s="15"/>
      <c r="VY48" s="15"/>
      <c r="VZ48" s="15"/>
      <c r="WA48" s="15"/>
      <c r="WB48" s="15"/>
      <c r="WC48" s="15"/>
      <c r="WD48" s="15"/>
      <c r="WE48" s="15"/>
      <c r="WF48" s="15"/>
      <c r="WG48" s="15"/>
      <c r="WH48" s="15"/>
      <c r="WI48" s="15"/>
      <c r="WJ48" s="15"/>
      <c r="WK48" s="15"/>
      <c r="WL48" s="15"/>
      <c r="WM48" s="15"/>
      <c r="WN48" s="15"/>
      <c r="WO48" s="15"/>
      <c r="WP48" s="15"/>
      <c r="WQ48" s="15"/>
      <c r="WR48" s="15"/>
      <c r="WS48" s="15"/>
      <c r="WT48" s="15"/>
      <c r="WU48" s="15"/>
      <c r="WV48" s="15"/>
      <c r="WW48" s="15"/>
      <c r="WX48" s="15"/>
      <c r="WY48" s="15"/>
      <c r="WZ48" s="15"/>
      <c r="XA48" s="15"/>
      <c r="XB48" s="15"/>
      <c r="XC48" s="15"/>
      <c r="XD48" s="15"/>
      <c r="XE48" s="15"/>
      <c r="XF48" s="15"/>
      <c r="XG48" s="15"/>
      <c r="XH48" s="15"/>
      <c r="XI48" s="15"/>
      <c r="XJ48" s="15"/>
      <c r="XK48" s="15"/>
      <c r="XL48" s="15"/>
      <c r="XM48" s="15"/>
      <c r="XN48" s="15"/>
      <c r="XO48" s="15"/>
      <c r="XP48" s="15"/>
      <c r="XQ48" s="15"/>
      <c r="XR48" s="15"/>
      <c r="XS48" s="15"/>
      <c r="XT48" s="15"/>
      <c r="XU48" s="15"/>
      <c r="XV48" s="15"/>
      <c r="XW48" s="15"/>
      <c r="XX48" s="15"/>
      <c r="XY48" s="15"/>
      <c r="XZ48" s="15"/>
      <c r="YA48" s="15"/>
      <c r="YB48" s="15"/>
      <c r="YC48" s="15"/>
      <c r="YD48" s="15"/>
      <c r="YE48" s="15"/>
      <c r="YF48" s="15"/>
      <c r="YG48" s="15"/>
      <c r="YH48" s="15"/>
      <c r="YI48" s="15"/>
      <c r="YJ48" s="15"/>
      <c r="YK48" s="15"/>
      <c r="YL48" s="15"/>
      <c r="YM48" s="15"/>
      <c r="YN48" s="15"/>
      <c r="YO48" s="15"/>
      <c r="YP48" s="15"/>
    </row>
  </sheetData>
  <mergeCells count="234">
    <mergeCell ref="T24:T25"/>
    <mergeCell ref="T26:T28"/>
    <mergeCell ref="T29:T31"/>
    <mergeCell ref="T32:T35"/>
    <mergeCell ref="T36:T38"/>
    <mergeCell ref="C1:C5"/>
    <mergeCell ref="Q17:Q19"/>
    <mergeCell ref="Q20:Q23"/>
    <mergeCell ref="Q24:Q25"/>
    <mergeCell ref="Q26:Q28"/>
    <mergeCell ref="Q29:Q31"/>
    <mergeCell ref="Q32:Q35"/>
    <mergeCell ref="Q36:Q38"/>
    <mergeCell ref="S14:S15"/>
    <mergeCell ref="S17:S19"/>
    <mergeCell ref="S20:S23"/>
    <mergeCell ref="S24:S25"/>
    <mergeCell ref="S26:S28"/>
    <mergeCell ref="S29:S31"/>
    <mergeCell ref="S32:S35"/>
    <mergeCell ref="S36:S38"/>
    <mergeCell ref="J36:J38"/>
    <mergeCell ref="L36:L38"/>
    <mergeCell ref="D9:D11"/>
    <mergeCell ref="N36:N38"/>
    <mergeCell ref="O36:O38"/>
    <mergeCell ref="P36:P38"/>
    <mergeCell ref="R36:R38"/>
    <mergeCell ref="U36:U38"/>
    <mergeCell ref="K14:K15"/>
    <mergeCell ref="K17:K19"/>
    <mergeCell ref="K20:K23"/>
    <mergeCell ref="K24:K25"/>
    <mergeCell ref="K26:K28"/>
    <mergeCell ref="K29:K31"/>
    <mergeCell ref="K32:K35"/>
    <mergeCell ref="K36:K38"/>
    <mergeCell ref="M14:M15"/>
    <mergeCell ref="M17:M19"/>
    <mergeCell ref="M20:M23"/>
    <mergeCell ref="M24:M25"/>
    <mergeCell ref="M26:M28"/>
    <mergeCell ref="M29:M31"/>
    <mergeCell ref="M32:M35"/>
    <mergeCell ref="M36:M38"/>
    <mergeCell ref="Q14:Q15"/>
    <mergeCell ref="T17:T19"/>
    <mergeCell ref="O32:O35"/>
    <mergeCell ref="P32:P35"/>
    <mergeCell ref="R32:R35"/>
    <mergeCell ref="U32:U35"/>
    <mergeCell ref="R20:R23"/>
    <mergeCell ref="U20:U23"/>
    <mergeCell ref="J24:J25"/>
    <mergeCell ref="L24:L25"/>
    <mergeCell ref="N24:N25"/>
    <mergeCell ref="O24:O25"/>
    <mergeCell ref="P24:P25"/>
    <mergeCell ref="U24:U25"/>
    <mergeCell ref="R24:R25"/>
    <mergeCell ref="J26:J28"/>
    <mergeCell ref="L26:L28"/>
    <mergeCell ref="N26:N28"/>
    <mergeCell ref="O26:O28"/>
    <mergeCell ref="P26:P28"/>
    <mergeCell ref="R26:R28"/>
    <mergeCell ref="U26:U28"/>
    <mergeCell ref="J29:J31"/>
    <mergeCell ref="L29:L31"/>
    <mergeCell ref="N29:N31"/>
    <mergeCell ref="O29:O31"/>
    <mergeCell ref="T20:T23"/>
    <mergeCell ref="I6:I8"/>
    <mergeCell ref="J6:N6"/>
    <mergeCell ref="E9:E13"/>
    <mergeCell ref="H14:H15"/>
    <mergeCell ref="J32:J35"/>
    <mergeCell ref="L32:L35"/>
    <mergeCell ref="N32:N35"/>
    <mergeCell ref="J20:J23"/>
    <mergeCell ref="L20:L23"/>
    <mergeCell ref="D12:D13"/>
    <mergeCell ref="N20:N23"/>
    <mergeCell ref="O20:O23"/>
    <mergeCell ref="P20:P23"/>
    <mergeCell ref="AD14:AD15"/>
    <mergeCell ref="V17:V19"/>
    <mergeCell ref="D1:AC1"/>
    <mergeCell ref="AD1:AD2"/>
    <mergeCell ref="D2:AC2"/>
    <mergeCell ref="D3:AC3"/>
    <mergeCell ref="D4:AC4"/>
    <mergeCell ref="J14:J15"/>
    <mergeCell ref="L14:L15"/>
    <mergeCell ref="N14:N15"/>
    <mergeCell ref="O14:O15"/>
    <mergeCell ref="P14:P15"/>
    <mergeCell ref="R14:R15"/>
    <mergeCell ref="U14:U15"/>
    <mergeCell ref="T14:T15"/>
    <mergeCell ref="D5:I5"/>
    <mergeCell ref="J5:U5"/>
    <mergeCell ref="J7:N7"/>
    <mergeCell ref="V5:AE6"/>
    <mergeCell ref="P7:U7"/>
    <mergeCell ref="H6:H8"/>
    <mergeCell ref="V7:AE7"/>
    <mergeCell ref="O6:U6"/>
    <mergeCell ref="O7:O8"/>
    <mergeCell ref="I14:I15"/>
    <mergeCell ref="W14:W15"/>
    <mergeCell ref="X14:X15"/>
    <mergeCell ref="J17:J19"/>
    <mergeCell ref="L17:L19"/>
    <mergeCell ref="N17:N19"/>
    <mergeCell ref="O17:O19"/>
    <mergeCell ref="P17:P19"/>
    <mergeCell ref="R17:R19"/>
    <mergeCell ref="U17:U19"/>
    <mergeCell ref="W17:W19"/>
    <mergeCell ref="X17:X19"/>
    <mergeCell ref="Y17:Y19"/>
    <mergeCell ref="Z17:Z19"/>
    <mergeCell ref="AA17:AA19"/>
    <mergeCell ref="AB17:AB19"/>
    <mergeCell ref="AC17:AC19"/>
    <mergeCell ref="AD17:AD19"/>
    <mergeCell ref="Y14:Y15"/>
    <mergeCell ref="Z14:Z15"/>
    <mergeCell ref="AA14:AA15"/>
    <mergeCell ref="I36:I38"/>
    <mergeCell ref="G17:G19"/>
    <mergeCell ref="H17:H19"/>
    <mergeCell ref="I17:I19"/>
    <mergeCell ref="G24:G25"/>
    <mergeCell ref="H24:H25"/>
    <mergeCell ref="I26:I28"/>
    <mergeCell ref="I20:I23"/>
    <mergeCell ref="G32:G35"/>
    <mergeCell ref="H32:H35"/>
    <mergeCell ref="I32:I35"/>
    <mergeCell ref="H36:H38"/>
    <mergeCell ref="G36:G38"/>
    <mergeCell ref="H20:H23"/>
    <mergeCell ref="I24:I25"/>
    <mergeCell ref="D36:D38"/>
    <mergeCell ref="E36:E38"/>
    <mergeCell ref="E32:E35"/>
    <mergeCell ref="E29:E31"/>
    <mergeCell ref="D29:D31"/>
    <mergeCell ref="D26:D28"/>
    <mergeCell ref="E26:E28"/>
    <mergeCell ref="G26:G28"/>
    <mergeCell ref="H26:H28"/>
    <mergeCell ref="C6:C8"/>
    <mergeCell ref="D6:D8"/>
    <mergeCell ref="E6:E8"/>
    <mergeCell ref="D32:D35"/>
    <mergeCell ref="D14:D16"/>
    <mergeCell ref="E14:E16"/>
    <mergeCell ref="D20:D23"/>
    <mergeCell ref="E20:E23"/>
    <mergeCell ref="G20:G23"/>
    <mergeCell ref="G14:G15"/>
    <mergeCell ref="D17:D19"/>
    <mergeCell ref="E17:E19"/>
    <mergeCell ref="D24:D25"/>
    <mergeCell ref="E24:E25"/>
    <mergeCell ref="F6:F8"/>
    <mergeCell ref="G6:G8"/>
    <mergeCell ref="AB14:AB15"/>
    <mergeCell ref="AC14:AC15"/>
    <mergeCell ref="AA20:AA23"/>
    <mergeCell ref="AB20:AB23"/>
    <mergeCell ref="AC20:AC23"/>
    <mergeCell ref="AD20:AD23"/>
    <mergeCell ref="V24:V25"/>
    <mergeCell ref="W24:W25"/>
    <mergeCell ref="X24:X25"/>
    <mergeCell ref="Y24:Y25"/>
    <mergeCell ref="Z24:Z25"/>
    <mergeCell ref="AA24:AA25"/>
    <mergeCell ref="V20:V23"/>
    <mergeCell ref="W20:W23"/>
    <mergeCell ref="X20:X23"/>
    <mergeCell ref="Y20:Y23"/>
    <mergeCell ref="Z20:Z23"/>
    <mergeCell ref="V14:V15"/>
    <mergeCell ref="X29:X31"/>
    <mergeCell ref="Y29:Y31"/>
    <mergeCell ref="Z29:Z31"/>
    <mergeCell ref="AA29:AA31"/>
    <mergeCell ref="AB29:AB31"/>
    <mergeCell ref="G29:G31"/>
    <mergeCell ref="H29:H31"/>
    <mergeCell ref="I29:I31"/>
    <mergeCell ref="V29:V31"/>
    <mergeCell ref="W29:W31"/>
    <mergeCell ref="P29:P31"/>
    <mergeCell ref="R29:R31"/>
    <mergeCell ref="U29:U31"/>
    <mergeCell ref="W36:W38"/>
    <mergeCell ref="X36:X38"/>
    <mergeCell ref="Y36:Y38"/>
    <mergeCell ref="AA36:AA38"/>
    <mergeCell ref="AB36:AB38"/>
    <mergeCell ref="AC36:AC38"/>
    <mergeCell ref="AD36:AD38"/>
    <mergeCell ref="V32:V35"/>
    <mergeCell ref="W32:W35"/>
    <mergeCell ref="AE36:AE38"/>
    <mergeCell ref="X26:X28"/>
    <mergeCell ref="Z26:Z28"/>
    <mergeCell ref="AA26:AA28"/>
    <mergeCell ref="C9:C25"/>
    <mergeCell ref="C26:C28"/>
    <mergeCell ref="C29:C31"/>
    <mergeCell ref="C32:C35"/>
    <mergeCell ref="C36:C38"/>
    <mergeCell ref="AE14:AE15"/>
    <mergeCell ref="AE17:AE19"/>
    <mergeCell ref="AE20:AE23"/>
    <mergeCell ref="AE29:AE31"/>
    <mergeCell ref="AE32:AE35"/>
    <mergeCell ref="X32:X35"/>
    <mergeCell ref="Y32:Y35"/>
    <mergeCell ref="Z32:Z35"/>
    <mergeCell ref="AA32:AA35"/>
    <mergeCell ref="AB32:AB35"/>
    <mergeCell ref="AC32:AC35"/>
    <mergeCell ref="AD32:AD35"/>
    <mergeCell ref="AD29:AD31"/>
    <mergeCell ref="Z36:Z38"/>
    <mergeCell ref="V36:V38"/>
  </mergeCells>
  <conditionalFormatting sqref="K9:K14 K16:K17 K20 K24 K26 K29 K32 K36">
    <cfRule type="colorScale" priority="49">
      <colorScale>
        <cfvo type="min"/>
        <cfvo type="percentile" val="50"/>
        <cfvo type="max"/>
        <color rgb="FF5A8AC6"/>
        <color rgb="FFFFEB84"/>
        <color rgb="FFF8696B"/>
      </colorScale>
    </cfRule>
    <cfRule type="containsText" dxfId="45" priority="48" operator="containsText" text="Extremo">
      <formula>NOT(ISERROR(SEARCH("Extremo",K9)))</formula>
    </cfRule>
    <cfRule type="containsText" dxfId="44" priority="47" operator="containsText" text="Alto">
      <formula>NOT(ISERROR(SEARCH("Alto",K9)))</formula>
    </cfRule>
    <cfRule type="containsText" dxfId="43" priority="46" operator="containsText" text="Moderado">
      <formula>NOT(ISERROR(SEARCH("Moderado",K9)))</formula>
    </cfRule>
    <cfRule type="containsText" dxfId="42" priority="45" operator="containsText" text="Bajo">
      <formula>NOT(ISERROR(SEARCH("Bajo",K9)))</formula>
    </cfRule>
    <cfRule type="containsText" dxfId="41" priority="44" operator="containsText" text="Extremo">
      <formula>NOT(ISERROR(SEARCH("Extremo",K9)))</formula>
    </cfRule>
    <cfRule type="containsText" dxfId="40" priority="43" operator="containsText" text="alto">
      <formula>NOT(ISERROR(SEARCH("alto",K9)))</formula>
    </cfRule>
    <cfRule type="containsBlanks" dxfId="39" priority="42">
      <formula>LEN(TRIM(K9))=0</formula>
    </cfRule>
  </conditionalFormatting>
  <conditionalFormatting sqref="L1:M4 R1:T4">
    <cfRule type="cellIs" dxfId="38" priority="52" operator="equal">
      <formula>"ZONA DE RIESGO MODERADA"</formula>
    </cfRule>
    <cfRule type="cellIs" dxfId="37" priority="51" operator="equal">
      <formula>"ZONA DE RIESGO ALTA"</formula>
    </cfRule>
    <cfRule type="cellIs" dxfId="36" priority="50" operator="equal">
      <formula>"ZONA DE RIESGO EXTREMA"</formula>
    </cfRule>
    <cfRule type="cellIs" dxfId="35" priority="53" operator="equal">
      <formula>"ZONA DE RIESGO BAJA"</formula>
    </cfRule>
  </conditionalFormatting>
  <conditionalFormatting sqref="M9:M14 M16:M17 M20 M24 M26 M29 M32 M36">
    <cfRule type="colorScale" priority="41">
      <colorScale>
        <cfvo type="min"/>
        <cfvo type="percentile" val="50"/>
        <cfvo type="max"/>
        <color rgb="FF5A8AC6"/>
        <color rgb="FFFFEB84"/>
        <color rgb="FFF8696B"/>
      </colorScale>
    </cfRule>
  </conditionalFormatting>
  <conditionalFormatting sqref="M9:N14 M16:N17 M20:N20 M24:N24 M26:N26 M29:N29 M32:N32 M36:N36">
    <cfRule type="containsText" dxfId="34" priority="40" operator="containsText" text="Extremo">
      <formula>NOT(ISERROR(SEARCH("Extremo",M9)))</formula>
    </cfRule>
    <cfRule type="containsText" dxfId="33" priority="38" operator="containsText" text="Moderado">
      <formula>NOT(ISERROR(SEARCH("Moderado",M9)))</formula>
    </cfRule>
    <cfRule type="containsText" dxfId="32" priority="37" operator="containsText" text="Bajo">
      <formula>NOT(ISERROR(SEARCH("Bajo",M9)))</formula>
    </cfRule>
    <cfRule type="containsText" dxfId="31" priority="36" operator="containsText" text="Extremo">
      <formula>NOT(ISERROR(SEARCH("Extremo",M9)))</formula>
    </cfRule>
    <cfRule type="containsText" dxfId="30" priority="35" operator="containsText" text="alto">
      <formula>NOT(ISERROR(SEARCH("alto",M9)))</formula>
    </cfRule>
    <cfRule type="containsBlanks" dxfId="29" priority="34">
      <formula>LEN(TRIM(M9))=0</formula>
    </cfRule>
    <cfRule type="containsText" dxfId="28" priority="39" operator="containsText" text="Alto">
      <formula>NOT(ISERROR(SEARCH("Alto",M9)))</formula>
    </cfRule>
  </conditionalFormatting>
  <conditionalFormatting sqref="N9:N14 N16:N17 N20 N24 N26 N29 N32 N36">
    <cfRule type="colorScale" priority="200">
      <colorScale>
        <cfvo type="min"/>
        <cfvo type="percentile" val="50"/>
        <cfvo type="max"/>
        <color rgb="FF5A8AC6"/>
        <color rgb="FFFFEB84"/>
        <color rgb="FFF8696B"/>
      </colorScale>
    </cfRule>
  </conditionalFormatting>
  <conditionalFormatting sqref="Q9:Q14 Q16:Q17 Q20 Q24 Q26 Q29 Q32 Q36">
    <cfRule type="containsText" dxfId="23" priority="27" operator="containsText" text="alto">
      <formula>NOT(ISERROR(SEARCH("alto",Q9)))</formula>
    </cfRule>
    <cfRule type="containsText" dxfId="22" priority="28" operator="containsText" text="Extremo">
      <formula>NOT(ISERROR(SEARCH("Extremo",Q9)))</formula>
    </cfRule>
    <cfRule type="containsText" dxfId="21" priority="29" operator="containsText" text="Bajo">
      <formula>NOT(ISERROR(SEARCH("Bajo",Q9)))</formula>
    </cfRule>
    <cfRule type="containsText" dxfId="20" priority="30" operator="containsText" text="Moderado">
      <formula>NOT(ISERROR(SEARCH("Moderado",Q9)))</formula>
    </cfRule>
    <cfRule type="containsText" dxfId="19" priority="31" operator="containsText" text="Alto">
      <formula>NOT(ISERROR(SEARCH("Alto",Q9)))</formula>
    </cfRule>
    <cfRule type="containsText" dxfId="18" priority="32" operator="containsText" text="Extremo">
      <formula>NOT(ISERROR(SEARCH("Extremo",Q9)))</formula>
    </cfRule>
    <cfRule type="colorScale" priority="33">
      <colorScale>
        <cfvo type="min"/>
        <cfvo type="percentile" val="50"/>
        <cfvo type="max"/>
        <color rgb="FF5A8AC6"/>
        <color rgb="FFFFEB84"/>
        <color rgb="FFF8696B"/>
      </colorScale>
    </cfRule>
    <cfRule type="containsBlanks" dxfId="17" priority="26">
      <formula>LEN(TRIM(Q9))=0</formula>
    </cfRule>
  </conditionalFormatting>
  <conditionalFormatting sqref="S9:S14 S16:S17 S20 S24 S26 S29 S32 S36">
    <cfRule type="colorScale" priority="25">
      <colorScale>
        <cfvo type="min"/>
        <cfvo type="percentile" val="50"/>
        <cfvo type="max"/>
        <color rgb="FF5A8AC6"/>
        <color rgb="FFFFEB84"/>
        <color rgb="FFF8696B"/>
      </colorScale>
    </cfRule>
  </conditionalFormatting>
  <conditionalFormatting sqref="S9:T14 S16:T17 S20:T20 S24:T24 S26:T26 S29:T29 S32:T32 S36:T36">
    <cfRule type="containsText" dxfId="16" priority="15" operator="containsText" text="Alto">
      <formula>NOT(ISERROR(SEARCH("Alto",S9)))</formula>
    </cfRule>
    <cfRule type="containsText" dxfId="15" priority="14" operator="containsText" text="Moderado">
      <formula>NOT(ISERROR(SEARCH("Moderado",S9)))</formula>
    </cfRule>
    <cfRule type="containsText" dxfId="14" priority="13" operator="containsText" text="Bajo">
      <formula>NOT(ISERROR(SEARCH("Bajo",S9)))</formula>
    </cfRule>
    <cfRule type="containsText" dxfId="13" priority="12" operator="containsText" text="Extremo">
      <formula>NOT(ISERROR(SEARCH("Extremo",S9)))</formula>
    </cfRule>
    <cfRule type="containsText" dxfId="12" priority="11" operator="containsText" text="alto">
      <formula>NOT(ISERROR(SEARCH("alto",S9)))</formula>
    </cfRule>
    <cfRule type="containsBlanks" dxfId="11" priority="10">
      <formula>LEN(TRIM(S9))=0</formula>
    </cfRule>
    <cfRule type="containsText" dxfId="10" priority="16" operator="containsText" text="Extremo">
      <formula>NOT(ISERROR(SEARCH("Extremo",S9)))</formula>
    </cfRule>
  </conditionalFormatting>
  <conditionalFormatting sqref="T9:T14 T16:T17 T20 T24 T26 T29 T32 T36">
    <cfRule type="colorScale" priority="17">
      <colorScale>
        <cfvo type="min"/>
        <cfvo type="percentile" val="50"/>
        <cfvo type="max"/>
        <color rgb="FF5A8AC6"/>
        <color rgb="FFFFEB84"/>
        <color rgb="FFF8696B"/>
      </colorScale>
    </cfRule>
  </conditionalFormatting>
  <pageMargins left="0.7" right="0.7" top="0.75" bottom="0.75" header="0.3" footer="0.3"/>
  <pageSetup orientation="portrait" horizontalDpi="4294967294" verticalDpi="4294967294" r:id="rId1"/>
  <drawing r:id="rId2"/>
  <extLst>
    <ext xmlns:x14="http://schemas.microsoft.com/office/spreadsheetml/2009/9/main" uri="{78C0D931-6437-407d-A8EE-F0AAD7539E65}">
      <x14:conditionalFormattings>
        <x14:conditionalFormatting xmlns:xm="http://schemas.microsoft.com/office/excel/2006/main">
          <x14:cfRule type="cellIs" priority="9" operator="equal" id="{D07B9F6D-1192-40DD-BC4B-920ED06A70F7}">
            <xm:f>'Tabla de Valoracion'!$K$11</xm:f>
            <x14:dxf>
              <font>
                <color theme="1"/>
              </font>
              <fill>
                <patternFill>
                  <bgColor theme="4" tint="0.59996337778862885"/>
                </patternFill>
              </fill>
            </x14:dxf>
          </x14:cfRule>
          <x14:cfRule type="cellIs" priority="5" operator="equal" id="{A6DC78BB-4E0D-40E3-BA59-DD757FD08456}">
            <xm:f>'Tabla de Valoracion'!$K$25</xm:f>
            <x14:dxf>
              <font>
                <color auto="1"/>
              </font>
              <fill>
                <patternFill>
                  <bgColor rgb="FFFF0000"/>
                </patternFill>
              </fill>
            </x14:dxf>
          </x14:cfRule>
          <x14:cfRule type="cellIs" priority="7" operator="equal" id="{1D529DB6-58CD-4A7B-BA49-2F67CC8059A1}">
            <xm:f>'Tabla de Valoracion'!$K$20</xm:f>
            <x14:dxf>
              <font>
                <color auto="1"/>
              </font>
              <fill>
                <patternFill>
                  <bgColor rgb="FFFFC000"/>
                </patternFill>
              </fill>
            </x14:dxf>
          </x14:cfRule>
          <x14:cfRule type="cellIs" priority="8" operator="equal" id="{D8629B02-E732-4324-96B4-C1F505B3A8E4}">
            <xm:f>'Tabla de Valoracion'!$K$17</xm:f>
            <x14:dxf>
              <font>
                <color auto="1"/>
              </font>
              <fill>
                <patternFill>
                  <bgColor rgb="FFFFFF00"/>
                </patternFill>
              </fill>
            </x14:dxf>
          </x14:cfRule>
          <xm:sqref>O9:O38</xm:sqref>
        </x14:conditionalFormatting>
        <x14:conditionalFormatting xmlns:xm="http://schemas.microsoft.com/office/excel/2006/main">
          <x14:cfRule type="cellIs" priority="1" operator="equal" id="{42E33344-74C2-4736-AA29-D531830BC4B2}">
            <xm:f>'Tabla de Valoracion'!$K$25</xm:f>
            <x14:dxf>
              <font>
                <color auto="1"/>
              </font>
              <fill>
                <patternFill>
                  <bgColor rgb="FFFF0000"/>
                </patternFill>
              </fill>
            </x14:dxf>
          </x14:cfRule>
          <x14:cfRule type="cellIs" priority="4" operator="equal" id="{D89AAC0B-F85D-4E74-847C-D9BA74F9D376}">
            <xm:f>'Tabla de Valoracion'!$K$11</xm:f>
            <x14:dxf>
              <font>
                <color theme="1"/>
              </font>
              <fill>
                <patternFill>
                  <bgColor theme="4" tint="0.59996337778862885"/>
                </patternFill>
              </fill>
            </x14:dxf>
          </x14:cfRule>
          <x14:cfRule type="cellIs" priority="3" operator="equal" id="{A505247E-0F47-4D28-8C1F-1D249095EF3F}">
            <xm:f>'Tabla de Valoracion'!$K$17</xm:f>
            <x14:dxf>
              <font>
                <color auto="1"/>
              </font>
              <fill>
                <patternFill>
                  <bgColor rgb="FFFFFF00"/>
                </patternFill>
              </fill>
            </x14:dxf>
          </x14:cfRule>
          <x14:cfRule type="cellIs" priority="2" operator="equal" id="{5376AE64-5F8B-4638-B0EA-76C5648ADF6B}">
            <xm:f>'Tabla de Valoracion'!$K$20</xm:f>
            <x14:dxf>
              <font>
                <color auto="1"/>
              </font>
              <fill>
                <patternFill>
                  <bgColor rgb="FFFFC000"/>
                </patternFill>
              </fill>
            </x14:dxf>
          </x14:cfRule>
          <xm:sqref>U9:U38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'Mapa Inherente RC'!$D$12:$F$12</xm:f>
          </x14:formula1>
          <xm:sqref>L16:L17 L20 L24 L26 L29 L32 L9:L14 L36 R16:R17 R20 R24 R26 R29 R32 R9:R14 R36</xm:sqref>
        </x14:dataValidation>
        <x14:dataValidation type="list" allowBlank="1" showInputMessage="1" showErrorMessage="1" xr:uid="{00000000-0002-0000-0000-000001000000}">
          <x14:formula1>
            <xm:f>'Mapa Inherente RC'!$B$6:$B$10</xm:f>
          </x14:formula1>
          <xm:sqref>J16:J17 J20 J24 J26 J29 J32 J9:J14 J36 P16:P17 P20 P24 P26 P29 P32 P36 P9:P14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A922-A91E-4322-BFF0-5F237598B67D}">
  <dimension ref="A1"/>
  <sheetViews>
    <sheetView workbookViewId="0"/>
  </sheetViews>
  <sheetFormatPr baseColWidth="10"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6"/>
  <sheetViews>
    <sheetView topLeftCell="A7" zoomScale="70" zoomScaleNormal="70" workbookViewId="0">
      <selection activeCell="I26" sqref="I26"/>
    </sheetView>
  </sheetViews>
  <sheetFormatPr baseColWidth="10" defaultRowHeight="16.5" x14ac:dyDescent="0.3"/>
  <cols>
    <col min="9" max="9" width="9.25" bestFit="1" customWidth="1"/>
    <col min="10" max="10" width="86.75" customWidth="1"/>
    <col min="11" max="11" width="28.375" bestFit="1" customWidth="1"/>
  </cols>
  <sheetData>
    <row r="2" spans="2:11" x14ac:dyDescent="0.3">
      <c r="D2" t="s">
        <v>404</v>
      </c>
      <c r="E2" t="s">
        <v>23</v>
      </c>
      <c r="F2" t="s">
        <v>3</v>
      </c>
    </row>
    <row r="3" spans="2:11" x14ac:dyDescent="0.3">
      <c r="C3" t="s">
        <v>405</v>
      </c>
      <c r="D3">
        <v>3</v>
      </c>
      <c r="E3">
        <v>2</v>
      </c>
      <c r="F3">
        <v>1</v>
      </c>
    </row>
    <row r="4" spans="2:11" x14ac:dyDescent="0.3">
      <c r="B4" t="s">
        <v>314</v>
      </c>
      <c r="C4">
        <v>5</v>
      </c>
      <c r="D4" t="str">
        <f>CONCATENATE($C4,D$3)</f>
        <v>53</v>
      </c>
      <c r="E4" t="str">
        <f t="shared" ref="E4:F8" si="0">CONCATENATE($C4,E$3)</f>
        <v>52</v>
      </c>
      <c r="F4" t="str">
        <f t="shared" si="0"/>
        <v>51</v>
      </c>
    </row>
    <row r="5" spans="2:11" x14ac:dyDescent="0.3">
      <c r="B5" t="s">
        <v>307</v>
      </c>
      <c r="C5">
        <v>4</v>
      </c>
      <c r="D5" t="str">
        <f t="shared" ref="D5:D8" si="1">CONCATENATE($C5,D$3)</f>
        <v>43</v>
      </c>
      <c r="E5" t="str">
        <f t="shared" si="0"/>
        <v>42</v>
      </c>
      <c r="F5" t="str">
        <f t="shared" si="0"/>
        <v>41</v>
      </c>
    </row>
    <row r="6" spans="2:11" x14ac:dyDescent="0.3">
      <c r="B6" t="s">
        <v>304</v>
      </c>
      <c r="C6">
        <v>3</v>
      </c>
      <c r="D6" t="str">
        <f t="shared" si="1"/>
        <v>33</v>
      </c>
      <c r="E6" t="str">
        <f t="shared" si="0"/>
        <v>32</v>
      </c>
      <c r="F6" t="str">
        <f t="shared" si="0"/>
        <v>31</v>
      </c>
    </row>
    <row r="7" spans="2:11" ht="17.25" x14ac:dyDescent="0.3">
      <c r="B7" t="s">
        <v>301</v>
      </c>
      <c r="C7" s="15">
        <v>2</v>
      </c>
      <c r="D7" t="str">
        <f t="shared" si="1"/>
        <v>23</v>
      </c>
      <c r="E7" t="str">
        <f t="shared" si="0"/>
        <v>22</v>
      </c>
      <c r="F7" t="str">
        <f t="shared" si="0"/>
        <v>21</v>
      </c>
    </row>
    <row r="8" spans="2:11" ht="18" thickBot="1" x14ac:dyDescent="0.35">
      <c r="B8" t="s">
        <v>315</v>
      </c>
      <c r="C8" s="15">
        <v>1</v>
      </c>
      <c r="D8" t="str">
        <f t="shared" si="1"/>
        <v>13</v>
      </c>
      <c r="E8" t="str">
        <f t="shared" si="0"/>
        <v>12</v>
      </c>
      <c r="F8" t="str">
        <f t="shared" si="0"/>
        <v>11</v>
      </c>
    </row>
    <row r="9" spans="2:11" ht="18" thickTop="1" thickBot="1" x14ac:dyDescent="0.35">
      <c r="I9" s="130" t="s">
        <v>253</v>
      </c>
      <c r="J9" s="131"/>
      <c r="K9" s="132"/>
    </row>
    <row r="10" spans="2:11" ht="18" thickTop="1" thickBot="1" x14ac:dyDescent="0.35">
      <c r="I10" s="64" t="s">
        <v>254</v>
      </c>
      <c r="J10" s="65" t="s">
        <v>255</v>
      </c>
      <c r="K10" s="64" t="s">
        <v>221</v>
      </c>
    </row>
    <row r="11" spans="2:11" ht="18" thickTop="1" thickBot="1" x14ac:dyDescent="0.35">
      <c r="I11" s="39" t="str">
        <f>F8</f>
        <v>11</v>
      </c>
      <c r="J11" s="66" t="s">
        <v>256</v>
      </c>
      <c r="K11" s="39" t="s">
        <v>257</v>
      </c>
    </row>
    <row r="12" spans="2:11" ht="18" thickTop="1" thickBot="1" x14ac:dyDescent="0.35">
      <c r="I12" s="39" t="str">
        <f>+E8</f>
        <v>12</v>
      </c>
      <c r="J12" s="66" t="s">
        <v>256</v>
      </c>
      <c r="K12" s="39" t="s">
        <v>257</v>
      </c>
    </row>
    <row r="13" spans="2:11" ht="18" thickTop="1" thickBot="1" x14ac:dyDescent="0.35">
      <c r="I13" s="39" t="str">
        <f>+D8</f>
        <v>13</v>
      </c>
      <c r="J13" s="66" t="s">
        <v>256</v>
      </c>
      <c r="K13" s="39" t="s">
        <v>257</v>
      </c>
    </row>
    <row r="14" spans="2:11" ht="18" thickTop="1" thickBot="1" x14ac:dyDescent="0.35">
      <c r="B14" s="39"/>
      <c r="I14" s="39" t="str">
        <f>+F7</f>
        <v>21</v>
      </c>
      <c r="J14" s="66" t="s">
        <v>256</v>
      </c>
      <c r="K14" s="39" t="s">
        <v>257</v>
      </c>
    </row>
    <row r="15" spans="2:11" ht="18" thickTop="1" thickBot="1" x14ac:dyDescent="0.35">
      <c r="B15" s="39"/>
      <c r="I15" s="39" t="str">
        <f>+E7</f>
        <v>22</v>
      </c>
      <c r="J15" s="66" t="s">
        <v>258</v>
      </c>
      <c r="K15" s="39" t="s">
        <v>259</v>
      </c>
    </row>
    <row r="16" spans="2:11" ht="18" thickTop="1" thickBot="1" x14ac:dyDescent="0.35">
      <c r="B16" s="39"/>
      <c r="I16" s="39" t="str">
        <f>+D7</f>
        <v>23</v>
      </c>
      <c r="J16" s="66" t="s">
        <v>258</v>
      </c>
      <c r="K16" s="39" t="s">
        <v>259</v>
      </c>
    </row>
    <row r="17" spans="2:11" ht="18" thickTop="1" thickBot="1" x14ac:dyDescent="0.35">
      <c r="B17" s="39"/>
      <c r="I17" s="39" t="str">
        <f>+F6</f>
        <v>31</v>
      </c>
      <c r="J17" s="66" t="s">
        <v>258</v>
      </c>
      <c r="K17" s="39" t="s">
        <v>259</v>
      </c>
    </row>
    <row r="18" spans="2:11" ht="34.5" thickTop="1" thickBot="1" x14ac:dyDescent="0.35">
      <c r="I18" s="39" t="str">
        <f>+E6</f>
        <v>32</v>
      </c>
      <c r="J18" s="66" t="s">
        <v>260</v>
      </c>
      <c r="K18" s="39" t="s">
        <v>261</v>
      </c>
    </row>
    <row r="19" spans="2:11" ht="34.5" thickTop="1" thickBot="1" x14ac:dyDescent="0.35">
      <c r="I19" s="39" t="str">
        <f>+D6</f>
        <v>33</v>
      </c>
      <c r="J19" s="66" t="s">
        <v>260</v>
      </c>
      <c r="K19" s="39" t="s">
        <v>261</v>
      </c>
    </row>
    <row r="20" spans="2:11" ht="34.5" thickTop="1" thickBot="1" x14ac:dyDescent="0.35">
      <c r="I20" s="39" t="str">
        <f>+F5</f>
        <v>41</v>
      </c>
      <c r="J20" s="66" t="s">
        <v>260</v>
      </c>
      <c r="K20" s="39" t="s">
        <v>261</v>
      </c>
    </row>
    <row r="21" spans="2:11" ht="51" thickTop="1" thickBot="1" x14ac:dyDescent="0.35">
      <c r="I21" s="39" t="str">
        <f>+E5</f>
        <v>42</v>
      </c>
      <c r="J21" s="66" t="s">
        <v>262</v>
      </c>
      <c r="K21" s="39" t="s">
        <v>263</v>
      </c>
    </row>
    <row r="22" spans="2:11" ht="51" thickTop="1" thickBot="1" x14ac:dyDescent="0.35">
      <c r="I22" s="39" t="str">
        <f>+D5</f>
        <v>43</v>
      </c>
      <c r="J22" s="66" t="s">
        <v>262</v>
      </c>
      <c r="K22" s="39" t="s">
        <v>263</v>
      </c>
    </row>
    <row r="23" spans="2:11" ht="51" thickTop="1" thickBot="1" x14ac:dyDescent="0.35">
      <c r="I23" s="39" t="str">
        <f>+F4</f>
        <v>51</v>
      </c>
      <c r="J23" s="66" t="s">
        <v>262</v>
      </c>
      <c r="K23" s="39" t="s">
        <v>263</v>
      </c>
    </row>
    <row r="24" spans="2:11" ht="51" thickTop="1" thickBot="1" x14ac:dyDescent="0.35">
      <c r="I24" s="39" t="str">
        <f>+E4</f>
        <v>52</v>
      </c>
      <c r="J24" s="66" t="s">
        <v>262</v>
      </c>
      <c r="K24" s="39" t="s">
        <v>263</v>
      </c>
    </row>
    <row r="25" spans="2:11" ht="51" thickTop="1" thickBot="1" x14ac:dyDescent="0.35">
      <c r="I25" s="39" t="str">
        <f>+D4</f>
        <v>53</v>
      </c>
      <c r="J25" s="66" t="s">
        <v>262</v>
      </c>
      <c r="K25" s="39" t="s">
        <v>263</v>
      </c>
    </row>
    <row r="26" spans="2:11" ht="17.25" thickTop="1" x14ac:dyDescent="0.3"/>
  </sheetData>
  <mergeCells count="1">
    <mergeCell ref="I9: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4"/>
  <sheetViews>
    <sheetView zoomScale="70" zoomScaleNormal="70" workbookViewId="0">
      <pane ySplit="5" topLeftCell="A6" activePane="bottomLeft" state="frozen"/>
      <selection activeCell="H31" sqref="H31:H32"/>
      <selection pane="bottomLeft" activeCell="H31" sqref="H31:H32"/>
    </sheetView>
  </sheetViews>
  <sheetFormatPr baseColWidth="10" defaultColWidth="0" defaultRowHeight="16.5" zeroHeight="1" x14ac:dyDescent="0.3"/>
  <cols>
    <col min="1" max="1" width="5.375" customWidth="1"/>
    <col min="2" max="2" width="27.625" style="44" customWidth="1"/>
    <col min="3" max="38" width="10.25" customWidth="1"/>
    <col min="39" max="39" width="9.25" customWidth="1"/>
    <col min="40" max="40" width="9.875" customWidth="1"/>
    <col min="41" max="41" width="20.75" customWidth="1"/>
    <col min="42" max="44" width="17.125" customWidth="1"/>
    <col min="45" max="45" width="27.625" bestFit="1" customWidth="1"/>
    <col min="46" max="46" width="10.25" customWidth="1"/>
    <col min="47" max="47" width="13.25" customWidth="1"/>
    <col min="48" max="48" width="76.25" customWidth="1"/>
    <col min="49" max="49" width="27.625" customWidth="1"/>
    <col min="50" max="50" width="10.25" style="33" customWidth="1"/>
    <col min="51" max="16384" width="10.25" hidden="1"/>
  </cols>
  <sheetData>
    <row r="1" spans="1:49" s="33" customFormat="1" ht="17.25" thickBot="1" x14ac:dyDescent="0.35"/>
    <row r="2" spans="1:49" s="33" customFormat="1" ht="31.5" customHeight="1" thickTop="1" thickBot="1" x14ac:dyDescent="0.35">
      <c r="B2" s="133" t="s">
        <v>212</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U2" s="134" t="s">
        <v>213</v>
      </c>
      <c r="AV2" s="134"/>
      <c r="AW2" s="134"/>
    </row>
    <row r="3" spans="1:49" s="33" customFormat="1" ht="18" thickTop="1" thickBot="1" x14ac:dyDescent="0.35">
      <c r="B3" s="46" t="s">
        <v>214</v>
      </c>
      <c r="C3" s="135">
        <v>1</v>
      </c>
      <c r="D3" s="135"/>
      <c r="E3" s="135">
        <v>2</v>
      </c>
      <c r="F3" s="135"/>
      <c r="G3" s="135">
        <v>3</v>
      </c>
      <c r="H3" s="135"/>
      <c r="I3" s="135">
        <v>4</v>
      </c>
      <c r="J3" s="135"/>
      <c r="K3" s="135">
        <v>5</v>
      </c>
      <c r="L3" s="135"/>
      <c r="M3" s="135">
        <v>6</v>
      </c>
      <c r="N3" s="135"/>
      <c r="O3" s="135">
        <v>7</v>
      </c>
      <c r="P3" s="135"/>
      <c r="Q3" s="135">
        <v>8</v>
      </c>
      <c r="R3" s="135"/>
      <c r="S3" s="135">
        <v>9</v>
      </c>
      <c r="T3" s="135"/>
      <c r="U3" s="135">
        <v>10</v>
      </c>
      <c r="V3" s="135"/>
      <c r="W3" s="135">
        <v>11</v>
      </c>
      <c r="X3" s="135"/>
      <c r="Y3" s="135">
        <v>12</v>
      </c>
      <c r="Z3" s="135"/>
      <c r="AA3" s="135">
        <v>13</v>
      </c>
      <c r="AB3" s="135"/>
      <c r="AC3" s="135">
        <v>14</v>
      </c>
      <c r="AD3" s="135"/>
      <c r="AE3" s="135">
        <v>15</v>
      </c>
      <c r="AF3" s="135"/>
      <c r="AG3" s="135">
        <v>16</v>
      </c>
      <c r="AH3" s="135"/>
      <c r="AI3" s="135">
        <v>17</v>
      </c>
      <c r="AJ3" s="135"/>
      <c r="AK3" s="135">
        <v>18</v>
      </c>
      <c r="AL3" s="135"/>
      <c r="AM3" s="138" t="s">
        <v>215</v>
      </c>
      <c r="AN3" s="138" t="s">
        <v>216</v>
      </c>
      <c r="AO3" s="137" t="s">
        <v>217</v>
      </c>
      <c r="AP3" s="137" t="s">
        <v>218</v>
      </c>
      <c r="AQ3" s="137" t="s">
        <v>219</v>
      </c>
      <c r="AR3" s="137" t="s">
        <v>220</v>
      </c>
      <c r="AS3" s="138" t="s">
        <v>221</v>
      </c>
      <c r="AU3" s="42" t="s">
        <v>222</v>
      </c>
      <c r="AV3" s="42" t="s">
        <v>223</v>
      </c>
      <c r="AW3" s="42" t="s">
        <v>224</v>
      </c>
    </row>
    <row r="4" spans="1:49" s="33" customFormat="1" ht="82.5" customHeight="1" thickTop="1" thickBot="1" x14ac:dyDescent="0.35">
      <c r="B4" s="47" t="s">
        <v>225</v>
      </c>
      <c r="C4" s="136" t="s">
        <v>226</v>
      </c>
      <c r="D4" s="136"/>
      <c r="E4" s="136" t="s">
        <v>227</v>
      </c>
      <c r="F4" s="136"/>
      <c r="G4" s="136" t="s">
        <v>228</v>
      </c>
      <c r="H4" s="136"/>
      <c r="I4" s="136" t="s">
        <v>229</v>
      </c>
      <c r="J4" s="136"/>
      <c r="K4" s="136" t="s">
        <v>230</v>
      </c>
      <c r="L4" s="136"/>
      <c r="M4" s="136" t="s">
        <v>231</v>
      </c>
      <c r="N4" s="136"/>
      <c r="O4" s="136" t="s">
        <v>232</v>
      </c>
      <c r="P4" s="136"/>
      <c r="Q4" s="136" t="s">
        <v>233</v>
      </c>
      <c r="R4" s="136"/>
      <c r="S4" s="136" t="s">
        <v>234</v>
      </c>
      <c r="T4" s="136"/>
      <c r="U4" s="136" t="s">
        <v>235</v>
      </c>
      <c r="V4" s="136"/>
      <c r="W4" s="136" t="s">
        <v>236</v>
      </c>
      <c r="X4" s="136"/>
      <c r="Y4" s="136" t="s">
        <v>237</v>
      </c>
      <c r="Z4" s="136"/>
      <c r="AA4" s="136" t="s">
        <v>238</v>
      </c>
      <c r="AB4" s="136"/>
      <c r="AC4" s="136" t="s">
        <v>239</v>
      </c>
      <c r="AD4" s="136"/>
      <c r="AE4" s="136" t="s">
        <v>240</v>
      </c>
      <c r="AF4" s="136"/>
      <c r="AG4" s="136" t="s">
        <v>241</v>
      </c>
      <c r="AH4" s="136"/>
      <c r="AI4" s="136" t="s">
        <v>242</v>
      </c>
      <c r="AJ4" s="136"/>
      <c r="AK4" s="136" t="s">
        <v>243</v>
      </c>
      <c r="AL4" s="136"/>
      <c r="AM4" s="138"/>
      <c r="AN4" s="138"/>
      <c r="AO4" s="137"/>
      <c r="AP4" s="137"/>
      <c r="AQ4" s="137"/>
      <c r="AR4" s="137"/>
      <c r="AS4" s="138"/>
      <c r="AU4" s="34" t="s">
        <v>3</v>
      </c>
      <c r="AV4" s="35" t="s">
        <v>244</v>
      </c>
      <c r="AW4" s="36" t="s">
        <v>245</v>
      </c>
    </row>
    <row r="5" spans="1:49" s="33" customFormat="1" ht="34.5" thickTop="1" thickBot="1" x14ac:dyDescent="0.35">
      <c r="B5" s="47" t="s">
        <v>246</v>
      </c>
      <c r="C5" s="46" t="s">
        <v>247</v>
      </c>
      <c r="D5" s="46" t="s">
        <v>248</v>
      </c>
      <c r="E5" s="46" t="s">
        <v>247</v>
      </c>
      <c r="F5" s="46" t="s">
        <v>248</v>
      </c>
      <c r="G5" s="46" t="s">
        <v>247</v>
      </c>
      <c r="H5" s="46" t="s">
        <v>248</v>
      </c>
      <c r="I5" s="46" t="s">
        <v>247</v>
      </c>
      <c r="J5" s="46" t="s">
        <v>248</v>
      </c>
      <c r="K5" s="46" t="s">
        <v>247</v>
      </c>
      <c r="L5" s="46" t="s">
        <v>248</v>
      </c>
      <c r="M5" s="46" t="s">
        <v>247</v>
      </c>
      <c r="N5" s="46" t="s">
        <v>248</v>
      </c>
      <c r="O5" s="46" t="s">
        <v>247</v>
      </c>
      <c r="P5" s="46" t="s">
        <v>248</v>
      </c>
      <c r="Q5" s="46" t="s">
        <v>247</v>
      </c>
      <c r="R5" s="46" t="s">
        <v>248</v>
      </c>
      <c r="S5" s="46" t="s">
        <v>247</v>
      </c>
      <c r="T5" s="46" t="s">
        <v>248</v>
      </c>
      <c r="U5" s="46" t="s">
        <v>247</v>
      </c>
      <c r="V5" s="46" t="s">
        <v>248</v>
      </c>
      <c r="W5" s="46" t="s">
        <v>247</v>
      </c>
      <c r="X5" s="46" t="s">
        <v>248</v>
      </c>
      <c r="Y5" s="46" t="s">
        <v>247</v>
      </c>
      <c r="Z5" s="46" t="s">
        <v>248</v>
      </c>
      <c r="AA5" s="46" t="s">
        <v>247</v>
      </c>
      <c r="AB5" s="46" t="s">
        <v>248</v>
      </c>
      <c r="AC5" s="46" t="s">
        <v>247</v>
      </c>
      <c r="AD5" s="46" t="s">
        <v>248</v>
      </c>
      <c r="AE5" s="46" t="s">
        <v>247</v>
      </c>
      <c r="AF5" s="46" t="s">
        <v>248</v>
      </c>
      <c r="AG5" s="46" t="s">
        <v>247</v>
      </c>
      <c r="AH5" s="46" t="s">
        <v>248</v>
      </c>
      <c r="AI5" s="46" t="s">
        <v>247</v>
      </c>
      <c r="AJ5" s="46" t="s">
        <v>248</v>
      </c>
      <c r="AK5" s="46" t="s">
        <v>247</v>
      </c>
      <c r="AL5" s="46" t="s">
        <v>248</v>
      </c>
      <c r="AM5" s="138"/>
      <c r="AN5" s="138"/>
      <c r="AO5" s="137"/>
      <c r="AP5" s="137"/>
      <c r="AQ5" s="137"/>
      <c r="AR5" s="137"/>
      <c r="AS5" s="138"/>
      <c r="AU5" s="34" t="s">
        <v>23</v>
      </c>
      <c r="AV5" s="35" t="s">
        <v>249</v>
      </c>
      <c r="AW5" s="36" t="s">
        <v>250</v>
      </c>
    </row>
    <row r="6" spans="1:49" ht="53.45" customHeight="1" thickTop="1" thickBot="1" x14ac:dyDescent="0.35">
      <c r="A6" s="33"/>
      <c r="B6" s="39" t="str">
        <f>+'MAPA RIESGOS CORRUPCIÓN'!H9</f>
        <v xml:space="preserve">Apropiación de recursos por parte del contratista </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f>+COUNTIFS($C$5:$AL$5,"SI",$C6:$AL6,"X")</f>
        <v>0</v>
      </c>
      <c r="AN6" s="36">
        <f>+COUNTIFS($C$5:$AL$5,"NO",$C6:$AL6,"X")</f>
        <v>0</v>
      </c>
      <c r="AO6" s="36" t="str">
        <f>+IF(AM6&lt;=5,"MODERADO",IF(AND(AM6&gt;5,AM6&lt;11),"MAYOR",IF(AM6&gt;=11,"CATASTRÓFICO")))</f>
        <v>MODERADO</v>
      </c>
      <c r="AP6" s="36">
        <f>+IF(AO6="MODERADO",5,IF(AO6="MAYOR",10,IF(AO6="CATASTRÓFICO",20)))</f>
        <v>5</v>
      </c>
      <c r="AQ6" s="36" t="e">
        <f>+VLOOKUP(B6,'MAPA RIESGOS CORRUPCIÓN'!D5:AE38,10,FALSE)</f>
        <v>#N/A</v>
      </c>
      <c r="AR6" s="36" t="e">
        <f>+AQ6*AP6</f>
        <v>#N/A</v>
      </c>
      <c r="AS6" s="36" t="e">
        <f>+VLOOKUP(AR6,$AU$10:$AW$20,3,FALSE)</f>
        <v>#N/A</v>
      </c>
      <c r="AT6" s="33"/>
      <c r="AU6" s="34" t="s">
        <v>22</v>
      </c>
      <c r="AV6" s="35" t="s">
        <v>251</v>
      </c>
      <c r="AW6" s="36" t="s">
        <v>252</v>
      </c>
    </row>
    <row r="7" spans="1:49" ht="66.599999999999994" customHeight="1" thickTop="1" thickBot="1" x14ac:dyDescent="0.35">
      <c r="A7" s="33"/>
      <c r="B7" s="39" t="str">
        <f>+'MAPA RIESGOS CORRUPCIÓN'!H10</f>
        <v>Malversación de recursos de los contratos, por parte de supervisores o delegados para contratar.</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f>+COUNTIFS($C$5:$AL$5,"SI",$C7:$AL7,"X")</f>
        <v>0</v>
      </c>
      <c r="AN7" s="36">
        <f>+COUNTIFS($C$5:$AL$5,"NO",$C7:$AL7,"X")</f>
        <v>0</v>
      </c>
      <c r="AO7" s="36" t="str">
        <f t="shared" ref="AO7:AO22" si="0">+IF(AM7&lt;=5,"MODERADO",IF(AND(AM7&gt;5,AM7&lt;11),"MAYOR",IF(AM7&gt;=11,"CATASTRÓFICO")))</f>
        <v>MODERADO</v>
      </c>
      <c r="AP7" s="36">
        <f t="shared" ref="AP7:AP22" si="1">+IF(AO7="MODERADO",5,IF(AO7="MAYOR",10,IF(AO7="CATASTRÓFICO",20)))</f>
        <v>5</v>
      </c>
      <c r="AQ7" s="36" t="e">
        <f>+VLOOKUP(B7,'MAPA RIESGOS CORRUPCIÓN'!D6:AE39,10,FALSE)</f>
        <v>#N/A</v>
      </c>
      <c r="AR7" s="36" t="e">
        <f t="shared" ref="AR7:AR22" si="2">+AQ7*AP7</f>
        <v>#N/A</v>
      </c>
      <c r="AS7" s="36" t="e">
        <f t="shared" ref="AS7:AS22" si="3">+VLOOKUP(AR7,$AU$10:$AW$20,3,FALSE)</f>
        <v>#N/A</v>
      </c>
      <c r="AT7" s="33"/>
      <c r="AU7" s="33"/>
      <c r="AV7" s="33"/>
      <c r="AW7" s="33"/>
    </row>
    <row r="8" spans="1:49" ht="90" customHeight="1" thickTop="1" thickBot="1" x14ac:dyDescent="0.35">
      <c r="A8" s="33"/>
      <c r="B8" s="39" t="str">
        <f>+'MAPA RIESGOS CORRUPCIÓN'!H11</f>
        <v>Decisiones ajustadas a intereses particulares para realizar actividades no previstas como prioritarias o programadas.</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f t="shared" ref="AM8:AM22" si="4">+COUNTIFS($C$5:$AL$5,"SI",$C8:$AL8,"X")</f>
        <v>0</v>
      </c>
      <c r="AN8" s="36">
        <f t="shared" ref="AN8:AN22" si="5">+COUNTIFS($C$5:$AL$5,"NO",$C8:$AL8,"X")</f>
        <v>0</v>
      </c>
      <c r="AO8" s="36" t="str">
        <f t="shared" si="0"/>
        <v>MODERADO</v>
      </c>
      <c r="AP8" s="36">
        <f t="shared" si="1"/>
        <v>5</v>
      </c>
      <c r="AQ8" s="36" t="e">
        <f>+VLOOKUP(B8,'MAPA RIESGOS CORRUPCIÓN'!D7:AE40,10,FALSE)</f>
        <v>#N/A</v>
      </c>
      <c r="AR8" s="36" t="e">
        <f t="shared" si="2"/>
        <v>#N/A</v>
      </c>
      <c r="AS8" s="36" t="e">
        <f t="shared" si="3"/>
        <v>#N/A</v>
      </c>
      <c r="AT8" s="33"/>
      <c r="AU8" s="139" t="s">
        <v>253</v>
      </c>
      <c r="AV8" s="139"/>
      <c r="AW8" s="139"/>
    </row>
    <row r="9" spans="1:49" ht="64.900000000000006" customHeight="1" thickTop="1" thickBot="1" x14ac:dyDescent="0.35">
      <c r="A9" s="33"/>
      <c r="B9" s="39" t="str">
        <f>+'MAPA RIESGOS CORRUPCIÓN'!H12</f>
        <v>Procedimientos adelantados fuera de la normatividad aplicable</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f t="shared" si="4"/>
        <v>0</v>
      </c>
      <c r="AN9" s="36">
        <f t="shared" si="5"/>
        <v>0</v>
      </c>
      <c r="AO9" s="36" t="str">
        <f t="shared" si="0"/>
        <v>MODERADO</v>
      </c>
      <c r="AP9" s="36">
        <f t="shared" si="1"/>
        <v>5</v>
      </c>
      <c r="AQ9" s="36" t="e">
        <f>+VLOOKUP(B9,'MAPA RIESGOS CORRUPCIÓN'!D8:AE41,10,FALSE)</f>
        <v>#N/A</v>
      </c>
      <c r="AR9" s="36" t="e">
        <f t="shared" si="2"/>
        <v>#N/A</v>
      </c>
      <c r="AS9" s="36" t="e">
        <f t="shared" si="3"/>
        <v>#N/A</v>
      </c>
      <c r="AT9" s="33"/>
      <c r="AU9" s="42" t="s">
        <v>254</v>
      </c>
      <c r="AV9" s="48" t="s">
        <v>255</v>
      </c>
      <c r="AW9" s="42" t="s">
        <v>221</v>
      </c>
    </row>
    <row r="10" spans="1:49" ht="90" customHeight="1" thickTop="1" thickBot="1" x14ac:dyDescent="0.35">
      <c r="A10" s="33"/>
      <c r="B10" s="39" t="e">
        <f>+'MAPA RIESGOS CORRUPCIÓN'!#REF!</f>
        <v>#REF!</v>
      </c>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f t="shared" si="4"/>
        <v>0</v>
      </c>
      <c r="AN10" s="36">
        <f t="shared" si="5"/>
        <v>0</v>
      </c>
      <c r="AO10" s="36" t="str">
        <f t="shared" si="0"/>
        <v>MODERADO</v>
      </c>
      <c r="AP10" s="36">
        <f t="shared" si="1"/>
        <v>5</v>
      </c>
      <c r="AQ10" s="36" t="e">
        <f>+VLOOKUP(B10,'MAPA RIESGOS CORRUPCIÓN'!D9:AE42,10,FALSE)</f>
        <v>#REF!</v>
      </c>
      <c r="AR10" s="36" t="e">
        <f t="shared" si="2"/>
        <v>#REF!</v>
      </c>
      <c r="AS10" s="36" t="e">
        <f t="shared" si="3"/>
        <v>#REF!</v>
      </c>
      <c r="AT10" s="33"/>
      <c r="AU10" s="36">
        <v>5</v>
      </c>
      <c r="AV10" s="37" t="s">
        <v>256</v>
      </c>
      <c r="AW10" s="36" t="s">
        <v>257</v>
      </c>
    </row>
    <row r="11" spans="1:49" ht="69" customHeight="1" thickTop="1" thickBot="1" x14ac:dyDescent="0.35">
      <c r="A11" s="33"/>
      <c r="B11" s="39" t="str">
        <f>+'MAPA RIESGOS CORRUPCIÓN'!H13</f>
        <v>Adquisición de bienes y/o servicios en condiciones poco favorables para la compañía</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f t="shared" si="4"/>
        <v>0</v>
      </c>
      <c r="AN11" s="36">
        <f t="shared" si="5"/>
        <v>0</v>
      </c>
      <c r="AO11" s="36" t="str">
        <f t="shared" si="0"/>
        <v>MODERADO</v>
      </c>
      <c r="AP11" s="36">
        <f t="shared" si="1"/>
        <v>5</v>
      </c>
      <c r="AQ11" s="36" t="e">
        <f>+VLOOKUP(B11,'MAPA RIESGOS CORRUPCIÓN'!D10:AE43,10,FALSE)</f>
        <v>#N/A</v>
      </c>
      <c r="AR11" s="36" t="e">
        <f t="shared" si="2"/>
        <v>#N/A</v>
      </c>
      <c r="AS11" s="36" t="e">
        <f t="shared" si="3"/>
        <v>#N/A</v>
      </c>
      <c r="AT11" s="33"/>
      <c r="AU11" s="36">
        <v>10</v>
      </c>
      <c r="AV11" s="37" t="s">
        <v>256</v>
      </c>
      <c r="AW11" s="36" t="s">
        <v>257</v>
      </c>
    </row>
    <row r="12" spans="1:49" ht="73.900000000000006" customHeight="1" thickTop="1" thickBot="1" x14ac:dyDescent="0.35">
      <c r="A12" s="33"/>
      <c r="B12" s="39" t="str">
        <f>+'MAPA RIESGOS CORRUPCIÓN'!H14</f>
        <v>Manipular la información financiera para afectar los ingresos o gastos de la compañía.</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f t="shared" si="4"/>
        <v>0</v>
      </c>
      <c r="AN12" s="36">
        <f t="shared" si="5"/>
        <v>0</v>
      </c>
      <c r="AO12" s="36" t="str">
        <f t="shared" si="0"/>
        <v>MODERADO</v>
      </c>
      <c r="AP12" s="36">
        <f t="shared" si="1"/>
        <v>5</v>
      </c>
      <c r="AQ12" s="36" t="e">
        <f>+VLOOKUP(B12,'MAPA RIESGOS CORRUPCIÓN'!D11:AE44,10,FALSE)</f>
        <v>#N/A</v>
      </c>
      <c r="AR12" s="36" t="e">
        <f t="shared" si="2"/>
        <v>#N/A</v>
      </c>
      <c r="AS12" s="36" t="e">
        <f t="shared" si="3"/>
        <v>#N/A</v>
      </c>
      <c r="AT12" s="33"/>
      <c r="AU12" s="36">
        <v>15</v>
      </c>
      <c r="AV12" s="37" t="s">
        <v>258</v>
      </c>
      <c r="AW12" s="36" t="s">
        <v>259</v>
      </c>
    </row>
    <row r="13" spans="1:49" ht="45.75" customHeight="1" thickTop="1" thickBot="1" x14ac:dyDescent="0.35">
      <c r="A13" s="33"/>
      <c r="B13" s="39" t="str">
        <f>+'MAPA RIESGOS CORRUPCIÓN'!H16</f>
        <v>Cobro por trámite anticipado de pago de facturas no programadas</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f t="shared" si="4"/>
        <v>0</v>
      </c>
      <c r="AN13" s="36">
        <f t="shared" si="5"/>
        <v>0</v>
      </c>
      <c r="AO13" s="36" t="str">
        <f t="shared" si="0"/>
        <v>MODERADO</v>
      </c>
      <c r="AP13" s="36">
        <f t="shared" si="1"/>
        <v>5</v>
      </c>
      <c r="AQ13" s="36" t="e">
        <f>+VLOOKUP(B13,'MAPA RIESGOS CORRUPCIÓN'!D12:AE45,10,FALSE)</f>
        <v>#N/A</v>
      </c>
      <c r="AR13" s="36" t="e">
        <f t="shared" si="2"/>
        <v>#N/A</v>
      </c>
      <c r="AS13" s="36" t="e">
        <f t="shared" si="3"/>
        <v>#N/A</v>
      </c>
      <c r="AT13" s="33"/>
      <c r="AU13" s="36">
        <v>20</v>
      </c>
      <c r="AV13" s="37" t="s">
        <v>258</v>
      </c>
      <c r="AW13" s="36" t="s">
        <v>259</v>
      </c>
    </row>
    <row r="14" spans="1:49" ht="100.5" thickTop="1" thickBot="1" x14ac:dyDescent="0.35">
      <c r="A14" s="33"/>
      <c r="B14" s="39" t="str">
        <f>+'MAPA RIESGOS CORRUPCIÓN'!H17</f>
        <v>Divulgación de información confidencial y/o uso indebido en el manejo de los expedientes (hojas de vida, archivos, documentos entrantes y salientes)</v>
      </c>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f t="shared" si="4"/>
        <v>0</v>
      </c>
      <c r="AN14" s="36">
        <f t="shared" si="5"/>
        <v>0</v>
      </c>
      <c r="AO14" s="36" t="str">
        <f t="shared" si="0"/>
        <v>MODERADO</v>
      </c>
      <c r="AP14" s="36">
        <f t="shared" si="1"/>
        <v>5</v>
      </c>
      <c r="AQ14" s="36" t="e">
        <f>+VLOOKUP(B14,'MAPA RIESGOS CORRUPCIÓN'!D13:AE46,10,FALSE)</f>
        <v>#N/A</v>
      </c>
      <c r="AR14" s="36" t="e">
        <f t="shared" si="2"/>
        <v>#N/A</v>
      </c>
      <c r="AS14" s="36" t="e">
        <f t="shared" si="3"/>
        <v>#N/A</v>
      </c>
      <c r="AT14" s="33"/>
      <c r="AU14" s="36">
        <v>25</v>
      </c>
      <c r="AV14" s="37" t="s">
        <v>258</v>
      </c>
      <c r="AW14" s="36" t="s">
        <v>259</v>
      </c>
    </row>
    <row r="15" spans="1:49" ht="82.15" customHeight="1" thickTop="1" thickBot="1" x14ac:dyDescent="0.35">
      <c r="A15" s="33"/>
      <c r="B15" s="39" t="str">
        <f>+'MAPA RIESGOS CORRUPCIÓN'!H20</f>
        <v>Perdida, robo, daño y/o modificación sin autorización de la integridad de la información de la compañía en  beneficio de un tercero.</v>
      </c>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f t="shared" si="4"/>
        <v>0</v>
      </c>
      <c r="AN15" s="36">
        <f t="shared" si="5"/>
        <v>0</v>
      </c>
      <c r="AO15" s="36" t="str">
        <f t="shared" si="0"/>
        <v>MODERADO</v>
      </c>
      <c r="AP15" s="36">
        <f t="shared" si="1"/>
        <v>5</v>
      </c>
      <c r="AQ15" s="36" t="e">
        <f>+VLOOKUP(B15,'MAPA RIESGOS CORRUPCIÓN'!D13:AE47,10,FALSE)</f>
        <v>#N/A</v>
      </c>
      <c r="AR15" s="36" t="e">
        <f t="shared" si="2"/>
        <v>#N/A</v>
      </c>
      <c r="AS15" s="36" t="e">
        <f t="shared" si="3"/>
        <v>#N/A</v>
      </c>
      <c r="AT15" s="33"/>
      <c r="AU15" s="36">
        <v>30</v>
      </c>
      <c r="AV15" s="37" t="s">
        <v>260</v>
      </c>
      <c r="AW15" s="36" t="s">
        <v>261</v>
      </c>
    </row>
    <row r="16" spans="1:49" ht="60" customHeight="1" thickTop="1" thickBot="1" x14ac:dyDescent="0.35">
      <c r="A16" s="33"/>
      <c r="B16" s="39" t="str">
        <f>+'MAPA RIESGOS CORRUPCIÓN'!H24</f>
        <v>Manipulación de los procedimientos de control disciplinario interno, para omitir información en beneficio de un tercero.</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f t="shared" si="4"/>
        <v>0</v>
      </c>
      <c r="AN16" s="36">
        <f t="shared" si="5"/>
        <v>0</v>
      </c>
      <c r="AO16" s="36" t="str">
        <f t="shared" si="0"/>
        <v>MODERADO</v>
      </c>
      <c r="AP16" s="36">
        <f t="shared" si="1"/>
        <v>5</v>
      </c>
      <c r="AQ16" s="36" t="e">
        <f>+VLOOKUP(B16,'MAPA RIESGOS CORRUPCIÓN'!D14:AE48,10,FALSE)</f>
        <v>#N/A</v>
      </c>
      <c r="AR16" s="36" t="e">
        <f t="shared" si="2"/>
        <v>#N/A</v>
      </c>
      <c r="AS16" s="36" t="e">
        <f t="shared" si="3"/>
        <v>#N/A</v>
      </c>
      <c r="AT16" s="33"/>
      <c r="AU16" s="36">
        <v>40</v>
      </c>
      <c r="AV16" s="37" t="s">
        <v>260</v>
      </c>
      <c r="AW16" s="36" t="s">
        <v>261</v>
      </c>
    </row>
    <row r="17" spans="1:50" ht="88.5" customHeight="1" thickTop="1" thickBot="1" x14ac:dyDescent="0.35">
      <c r="A17" s="33"/>
      <c r="B17" s="39" t="str">
        <f>+'MAPA RIESGOS CORRUPCIÓN'!H26</f>
        <v>Ocultar hallazgos y/o resultados de las auditorías lo cual impida identificar prácticas irregulares o corruptas y sus directos responsables que afecten los intereses de la compañía.</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f t="shared" si="4"/>
        <v>0</v>
      </c>
      <c r="AN17" s="36">
        <f t="shared" si="5"/>
        <v>0</v>
      </c>
      <c r="AO17" s="36" t="str">
        <f t="shared" si="0"/>
        <v>MODERADO</v>
      </c>
      <c r="AP17" s="36">
        <f t="shared" si="1"/>
        <v>5</v>
      </c>
      <c r="AQ17" s="36" t="e">
        <f>+VLOOKUP(B17,'MAPA RIESGOS CORRUPCIÓN'!D15:AE49,10,FALSE)</f>
        <v>#N/A</v>
      </c>
      <c r="AR17" s="36" t="e">
        <f t="shared" si="2"/>
        <v>#N/A</v>
      </c>
      <c r="AS17" s="36" t="e">
        <f t="shared" si="3"/>
        <v>#N/A</v>
      </c>
      <c r="AT17" s="33"/>
      <c r="AU17" s="36">
        <v>50</v>
      </c>
      <c r="AV17" s="37" t="s">
        <v>260</v>
      </c>
      <c r="AW17" s="36" t="s">
        <v>261</v>
      </c>
    </row>
    <row r="18" spans="1:50" ht="51.75" customHeight="1" thickTop="1" thickBot="1" x14ac:dyDescent="0.35">
      <c r="A18" s="33"/>
      <c r="B18" s="39" t="str">
        <f>+'MAPA RIESGOS CORRUPCIÓN'!H29</f>
        <v>Manipular la información de seguimiento a proyectos de inversión para ocultar desviaciones o favorecer a terceros.</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f t="shared" si="4"/>
        <v>0</v>
      </c>
      <c r="AN18" s="36">
        <f t="shared" si="5"/>
        <v>0</v>
      </c>
      <c r="AO18" s="36" t="str">
        <f t="shared" si="0"/>
        <v>MODERADO</v>
      </c>
      <c r="AP18" s="36">
        <f t="shared" si="1"/>
        <v>5</v>
      </c>
      <c r="AQ18" s="36" t="e">
        <f>+VLOOKUP(B18,'MAPA RIESGOS CORRUPCIÓN'!D16:AE50,10,FALSE)</f>
        <v>#N/A</v>
      </c>
      <c r="AR18" s="36" t="e">
        <f t="shared" si="2"/>
        <v>#N/A</v>
      </c>
      <c r="AS18" s="36" t="e">
        <f t="shared" si="3"/>
        <v>#N/A</v>
      </c>
      <c r="AT18" s="33"/>
      <c r="AU18" s="36">
        <v>60</v>
      </c>
      <c r="AV18" s="37" t="s">
        <v>262</v>
      </c>
      <c r="AW18" s="36" t="s">
        <v>263</v>
      </c>
    </row>
    <row r="19" spans="1:50" ht="63.75" customHeight="1" thickTop="1" thickBot="1" x14ac:dyDescent="0.35">
      <c r="A19" s="33"/>
      <c r="B19" s="39">
        <f>+'MAPA RIESGOS CORRUPCIÓN'!H30</f>
        <v>0</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f t="shared" si="4"/>
        <v>0</v>
      </c>
      <c r="AN19" s="36">
        <f t="shared" si="5"/>
        <v>0</v>
      </c>
      <c r="AO19" s="36" t="str">
        <f t="shared" si="0"/>
        <v>MODERADO</v>
      </c>
      <c r="AP19" s="36">
        <f t="shared" si="1"/>
        <v>5</v>
      </c>
      <c r="AQ19" s="36" t="e">
        <f>+VLOOKUP(B19,'MAPA RIESGOS CORRUPCIÓN'!D17:AE51,10,FALSE)</f>
        <v>#N/A</v>
      </c>
      <c r="AR19" s="36" t="e">
        <f t="shared" si="2"/>
        <v>#N/A</v>
      </c>
      <c r="AS19" s="36" t="e">
        <f t="shared" si="3"/>
        <v>#N/A</v>
      </c>
      <c r="AT19" s="33"/>
      <c r="AU19" s="36">
        <v>80</v>
      </c>
      <c r="AV19" s="37" t="s">
        <v>262</v>
      </c>
      <c r="AW19" s="36" t="s">
        <v>263</v>
      </c>
    </row>
    <row r="20" spans="1:50" ht="77.25" customHeight="1" thickTop="1" thickBot="1" x14ac:dyDescent="0.35">
      <c r="A20" s="33"/>
      <c r="B20" s="39" t="str">
        <f>+'MAPA RIESGOS CORRUPCIÓN'!H32</f>
        <v>Manipulación o alteración de la informacion por parte de las áreas técnicas para ejercer la defensa judicial en contra de la compañía, en beneficio de terceros o particulares.</v>
      </c>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f t="shared" si="4"/>
        <v>0</v>
      </c>
      <c r="AN20" s="36">
        <f t="shared" si="5"/>
        <v>0</v>
      </c>
      <c r="AO20" s="36" t="str">
        <f t="shared" si="0"/>
        <v>MODERADO</v>
      </c>
      <c r="AP20" s="36">
        <f t="shared" si="1"/>
        <v>5</v>
      </c>
      <c r="AQ20" s="36" t="e">
        <f>+VLOOKUP(B20,'MAPA RIESGOS CORRUPCIÓN'!D18:AE52,10,FALSE)</f>
        <v>#N/A</v>
      </c>
      <c r="AR20" s="36" t="e">
        <f t="shared" si="2"/>
        <v>#N/A</v>
      </c>
      <c r="AS20" s="36" t="e">
        <f t="shared" si="3"/>
        <v>#N/A</v>
      </c>
      <c r="AT20" s="33"/>
      <c r="AU20" s="36">
        <v>100</v>
      </c>
      <c r="AV20" s="37" t="s">
        <v>262</v>
      </c>
      <c r="AW20" s="36" t="s">
        <v>263</v>
      </c>
    </row>
    <row r="21" spans="1:50" ht="111" customHeight="1" thickTop="1" thickBot="1" x14ac:dyDescent="0.35">
      <c r="A21" s="33"/>
      <c r="B21" s="39" t="str">
        <f>+'MAPA RIESGOS CORRUPCIÓN'!H36</f>
        <v>Manipular desde el punto de vista técnico, negociaciones con clientes,proveedores o Aliados, para beneficio propio o de terceros.</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f t="shared" si="4"/>
        <v>0</v>
      </c>
      <c r="AN21" s="36">
        <f t="shared" si="5"/>
        <v>0</v>
      </c>
      <c r="AO21" s="36" t="str">
        <f t="shared" si="0"/>
        <v>MODERADO</v>
      </c>
      <c r="AP21" s="36">
        <f t="shared" si="1"/>
        <v>5</v>
      </c>
      <c r="AQ21" s="36" t="e">
        <f>+VLOOKUP(B21,'MAPA RIESGOS CORRUPCIÓN'!D19:AE53,10,FALSE)</f>
        <v>#N/A</v>
      </c>
      <c r="AR21" s="36" t="e">
        <f t="shared" si="2"/>
        <v>#N/A</v>
      </c>
      <c r="AS21" s="36" t="e">
        <f t="shared" si="3"/>
        <v>#N/A</v>
      </c>
      <c r="AT21" s="33"/>
      <c r="AU21" s="33"/>
      <c r="AV21" s="33"/>
      <c r="AW21" s="33"/>
      <c r="AX21" s="33" t="s">
        <v>264</v>
      </c>
    </row>
    <row r="22" spans="1:50" ht="18" thickTop="1" thickBot="1" x14ac:dyDescent="0.35">
      <c r="A22" s="33"/>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f t="shared" si="4"/>
        <v>0</v>
      </c>
      <c r="AN22" s="36">
        <f t="shared" si="5"/>
        <v>0</v>
      </c>
      <c r="AO22" s="36" t="str">
        <f t="shared" si="0"/>
        <v>MODERADO</v>
      </c>
      <c r="AP22" s="36">
        <f t="shared" si="1"/>
        <v>5</v>
      </c>
      <c r="AQ22" s="36" t="e">
        <f>+VLOOKUP(B22,'MAPA RIESGOS CORRUPCIÓN'!D20:AE54,10,FALSE)</f>
        <v>#N/A</v>
      </c>
      <c r="AR22" s="36" t="e">
        <f t="shared" si="2"/>
        <v>#N/A</v>
      </c>
      <c r="AS22" s="36" t="e">
        <f t="shared" si="3"/>
        <v>#N/A</v>
      </c>
      <c r="AT22" s="33"/>
      <c r="AU22" s="33"/>
      <c r="AV22" s="33"/>
      <c r="AW22" s="33"/>
    </row>
    <row r="23" spans="1:50" ht="18" thickTop="1" thickBot="1" x14ac:dyDescent="0.35">
      <c r="A23" s="33"/>
      <c r="B23" s="39"/>
      <c r="AT23" s="33"/>
      <c r="AU23" s="33"/>
      <c r="AV23" s="33"/>
      <c r="AW23" s="33"/>
    </row>
    <row r="24" spans="1:50" ht="17.25" thickTop="1" x14ac:dyDescent="0.3">
      <c r="A24" s="33"/>
      <c r="B24" s="4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row>
    <row r="25" spans="1:50" hidden="1" x14ac:dyDescent="0.3">
      <c r="A25" s="33"/>
      <c r="B25" s="45"/>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row>
    <row r="26" spans="1:50" hidden="1" x14ac:dyDescent="0.3">
      <c r="A26" s="33"/>
      <c r="AT26" s="33"/>
      <c r="AU26" s="33"/>
      <c r="AV26" s="33"/>
      <c r="AW26" s="33"/>
    </row>
    <row r="27" spans="1:50" hidden="1" x14ac:dyDescent="0.3">
      <c r="B27" s="44" t="s">
        <v>200</v>
      </c>
    </row>
    <row r="28" spans="1:50" hidden="1" x14ac:dyDescent="0.3">
      <c r="B28" s="44" t="s">
        <v>203</v>
      </c>
    </row>
    <row r="30" spans="1:50" hidden="1" x14ac:dyDescent="0.3">
      <c r="B30" s="44" t="s">
        <v>207</v>
      </c>
    </row>
    <row r="33" spans="2:2" ht="15" hidden="1" customHeight="1" x14ac:dyDescent="0.3"/>
    <row r="34" spans="2:2" hidden="1" x14ac:dyDescent="0.3">
      <c r="B34" s="44" t="s">
        <v>210</v>
      </c>
    </row>
  </sheetData>
  <mergeCells count="46">
    <mergeCell ref="AU8:AW8"/>
    <mergeCell ref="Y4:Z4"/>
    <mergeCell ref="AA4:AB4"/>
    <mergeCell ref="AC4:AD4"/>
    <mergeCell ref="AE4:AF4"/>
    <mergeCell ref="AG4:AH4"/>
    <mergeCell ref="AI4:AJ4"/>
    <mergeCell ref="AS3:AS5"/>
    <mergeCell ref="M4:N4"/>
    <mergeCell ref="O4:P4"/>
    <mergeCell ref="Q4:R4"/>
    <mergeCell ref="S4:T4"/>
    <mergeCell ref="U4:V4"/>
    <mergeCell ref="W4:X4"/>
    <mergeCell ref="AO3:AO5"/>
    <mergeCell ref="AP3:AP5"/>
    <mergeCell ref="AQ3:AQ5"/>
    <mergeCell ref="AR3:AR5"/>
    <mergeCell ref="AE3:AF3"/>
    <mergeCell ref="AG3:AH3"/>
    <mergeCell ref="AI3:AJ3"/>
    <mergeCell ref="AK3:AL3"/>
    <mergeCell ref="AM3:AM5"/>
    <mergeCell ref="AN3:AN5"/>
    <mergeCell ref="AK4:AL4"/>
    <mergeCell ref="AC3:AD3"/>
    <mergeCell ref="C4:D4"/>
    <mergeCell ref="E4:F4"/>
    <mergeCell ref="G4:H4"/>
    <mergeCell ref="I4:J4"/>
    <mergeCell ref="K4:L4"/>
    <mergeCell ref="B2:AS2"/>
    <mergeCell ref="AU2:AW2"/>
    <mergeCell ref="C3:D3"/>
    <mergeCell ref="E3:F3"/>
    <mergeCell ref="G3:H3"/>
    <mergeCell ref="I3:J3"/>
    <mergeCell ref="K3:L3"/>
    <mergeCell ref="M3:N3"/>
    <mergeCell ref="O3:P3"/>
    <mergeCell ref="Q3:R3"/>
    <mergeCell ref="S3:T3"/>
    <mergeCell ref="U3:V3"/>
    <mergeCell ref="W3:X3"/>
    <mergeCell ref="Y3:Z3"/>
    <mergeCell ref="AA3:AB3"/>
  </mergeCells>
  <conditionalFormatting sqref="C1:C22 E1:E22 G1:G22 Y1:Y22 AA1:AA22 AC1:AC22 AE1:AE22 AI1:AI22 AK1:AK22 C24:C1048576 E24:E1048576 G24:G1048576 I24:I1048576 K24:K1048576 M24:M1048576 O24:O1048576 Q24:Q1048576 S24:S1048576 U24:U1048576 W24:W1048576 Y24:Y1048576 AA24:AA1048576 AC24:AC1048576 AE24:AE1048576 AG24:AG1048576 AI24:AI1048576 AK24:AK1048576">
    <cfRule type="cellIs" dxfId="5" priority="6" operator="equal">
      <formula>"X"</formula>
    </cfRule>
  </conditionalFormatting>
  <conditionalFormatting sqref="D1:D22 F1:F22 H1:H22 Z1:Z22 AB1:AB22 AD1:AD22 AF1:AF22 AJ1:AJ22 AL1:AL22 D24:D1048576 F24:F1048576 H24:H1048576 J24:J1048576 L24:L1048576 N24:N1048576 P24:P1048576 R24:R1048576 T24:T1048576 V24:V1048576 X24:X1048576 Z24:Z1048576 AB24:AB1048576 AD24:AD1048576 AF24:AF1048576 AH24:AH1048576 AJ24:AJ1048576 AL24:AL1048576">
    <cfRule type="cellIs" dxfId="4" priority="5" operator="equal">
      <formula>"X"</formula>
    </cfRule>
  </conditionalFormatting>
  <conditionalFormatting sqref="I1:I22 K1:K22 M1:M22 O1:O22 Q1:Q22 S1:S22 U1:U22 W1:W22">
    <cfRule type="cellIs" dxfId="3" priority="4" operator="equal">
      <formula>"X"</formula>
    </cfRule>
  </conditionalFormatting>
  <conditionalFormatting sqref="J1:J22 L1:L22 N1:N22 P1:P22 R1:R22 T1:T22 V1:V22 X1:X22">
    <cfRule type="cellIs" dxfId="2" priority="3" operator="equal">
      <formula>"X"</formula>
    </cfRule>
  </conditionalFormatting>
  <conditionalFormatting sqref="AG1:AG22">
    <cfRule type="cellIs" dxfId="1" priority="2" operator="equal">
      <formula>"X"</formula>
    </cfRule>
  </conditionalFormatting>
  <conditionalFormatting sqref="AH1:AH22">
    <cfRule type="cellIs" dxfId="0" priority="1" operator="equal">
      <formula>"X"</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47"/>
  <sheetViews>
    <sheetView workbookViewId="0">
      <pane ySplit="5" topLeftCell="A6" activePane="bottomLeft" state="frozen"/>
      <selection activeCell="H31" sqref="H31:H32"/>
      <selection pane="bottomLeft" activeCell="G31" sqref="G31:H32"/>
    </sheetView>
  </sheetViews>
  <sheetFormatPr baseColWidth="10" defaultColWidth="0" defaultRowHeight="16.5" zeroHeight="1" x14ac:dyDescent="0.3"/>
  <cols>
    <col min="1" max="1" width="5.375" style="33" customWidth="1"/>
    <col min="2" max="2" width="27.625" style="33" customWidth="1"/>
    <col min="3" max="16" width="10.25" style="33" customWidth="1"/>
    <col min="17" max="17" width="17.125" style="33" customWidth="1"/>
    <col min="18" max="18" width="19.25" style="33" customWidth="1"/>
    <col min="19" max="22" width="19.25" style="33" hidden="1" customWidth="1"/>
    <col min="23" max="23" width="5.875" style="33" hidden="1" customWidth="1"/>
    <col min="24" max="24" width="19.25" style="33" customWidth="1"/>
    <col min="25" max="25" width="19.25" style="33" hidden="1" customWidth="1"/>
    <col min="26" max="26" width="19.25" style="33" customWidth="1"/>
    <col min="27" max="27" width="19.25" style="33" hidden="1" customWidth="1"/>
    <col min="28" max="28" width="19.25" style="38" customWidth="1"/>
    <col min="29" max="29" width="10.25" customWidth="1"/>
    <col min="30" max="30" width="13.25" customWidth="1"/>
    <col min="31" max="31" width="16.25" customWidth="1"/>
    <col min="32" max="33" width="10.25" customWidth="1"/>
    <col min="34" max="34" width="10.25" style="33" customWidth="1"/>
    <col min="35" max="16384" width="10.25" style="33" hidden="1"/>
  </cols>
  <sheetData>
    <row r="1" spans="1:34" customFormat="1" ht="17.25" thickBot="1" x14ac:dyDescent="0.3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8"/>
      <c r="AC1" s="33"/>
      <c r="AD1" s="33"/>
      <c r="AE1" s="33"/>
      <c r="AF1" s="33"/>
      <c r="AG1" s="33"/>
      <c r="AH1" s="33"/>
    </row>
    <row r="2" spans="1:34" customFormat="1" ht="31.5" customHeight="1" thickTop="1" thickBot="1" x14ac:dyDescent="0.35">
      <c r="A2" s="33"/>
      <c r="B2" s="140" t="s">
        <v>265</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33"/>
      <c r="AD2" s="142" t="s">
        <v>266</v>
      </c>
      <c r="AE2" s="143"/>
      <c r="AF2" s="33"/>
      <c r="AG2" s="33"/>
      <c r="AH2" s="33"/>
    </row>
    <row r="3" spans="1:34" customFormat="1" ht="16.5" customHeight="1" thickTop="1" thickBot="1" x14ac:dyDescent="0.35">
      <c r="A3" s="33"/>
      <c r="B3" s="49" t="s">
        <v>214</v>
      </c>
      <c r="C3" s="135">
        <v>1</v>
      </c>
      <c r="D3" s="135"/>
      <c r="E3" s="135">
        <v>2</v>
      </c>
      <c r="F3" s="135"/>
      <c r="G3" s="135">
        <v>3</v>
      </c>
      <c r="H3" s="135"/>
      <c r="I3" s="135">
        <v>4</v>
      </c>
      <c r="J3" s="135"/>
      <c r="K3" s="135">
        <v>5</v>
      </c>
      <c r="L3" s="135"/>
      <c r="M3" s="135">
        <v>6</v>
      </c>
      <c r="N3" s="135"/>
      <c r="O3" s="135">
        <v>7</v>
      </c>
      <c r="P3" s="135"/>
      <c r="Q3" s="137" t="s">
        <v>267</v>
      </c>
      <c r="R3" s="137" t="s">
        <v>268</v>
      </c>
      <c r="S3" s="137" t="s">
        <v>269</v>
      </c>
      <c r="T3" s="137" t="s">
        <v>270</v>
      </c>
      <c r="U3" s="137" t="s">
        <v>271</v>
      </c>
      <c r="V3" s="137" t="s">
        <v>272</v>
      </c>
      <c r="W3" s="137" t="s">
        <v>273</v>
      </c>
      <c r="X3" s="137" t="s">
        <v>274</v>
      </c>
      <c r="Y3" s="137" t="s">
        <v>275</v>
      </c>
      <c r="Z3" s="137" t="s">
        <v>276</v>
      </c>
      <c r="AA3" s="137" t="s">
        <v>277</v>
      </c>
      <c r="AB3" s="137" t="s">
        <v>278</v>
      </c>
      <c r="AC3" s="33"/>
      <c r="AD3" s="149" t="s">
        <v>279</v>
      </c>
      <c r="AE3" s="146" t="s">
        <v>280</v>
      </c>
      <c r="AF3" s="33"/>
      <c r="AG3" s="33"/>
      <c r="AH3" s="33"/>
    </row>
    <row r="4" spans="1:34" customFormat="1" ht="70.5" customHeight="1" thickTop="1" thickBot="1" x14ac:dyDescent="0.35">
      <c r="A4" s="33"/>
      <c r="B4" s="50" t="s">
        <v>281</v>
      </c>
      <c r="C4" s="136" t="s">
        <v>282</v>
      </c>
      <c r="D4" s="136"/>
      <c r="E4" s="148" t="s">
        <v>283</v>
      </c>
      <c r="F4" s="148"/>
      <c r="G4" s="148" t="s">
        <v>284</v>
      </c>
      <c r="H4" s="148"/>
      <c r="I4" s="148" t="s">
        <v>285</v>
      </c>
      <c r="J4" s="148"/>
      <c r="K4" s="148" t="s">
        <v>286</v>
      </c>
      <c r="L4" s="148"/>
      <c r="M4" s="148" t="s">
        <v>287</v>
      </c>
      <c r="N4" s="148"/>
      <c r="O4" s="136" t="s">
        <v>288</v>
      </c>
      <c r="P4" s="136"/>
      <c r="Q4" s="137"/>
      <c r="R4" s="137"/>
      <c r="S4" s="137"/>
      <c r="T4" s="137"/>
      <c r="U4" s="137"/>
      <c r="V4" s="137"/>
      <c r="W4" s="137"/>
      <c r="X4" s="137"/>
      <c r="Y4" s="137"/>
      <c r="Z4" s="137"/>
      <c r="AA4" s="137"/>
      <c r="AB4" s="137"/>
      <c r="AC4" s="33"/>
      <c r="AD4" s="150"/>
      <c r="AE4" s="147"/>
      <c r="AF4" s="33"/>
      <c r="AG4" s="33"/>
      <c r="AH4" s="33"/>
    </row>
    <row r="5" spans="1:34" customFormat="1" ht="18" thickTop="1" thickBot="1" x14ac:dyDescent="0.35">
      <c r="A5" s="33"/>
      <c r="B5" s="51" t="s">
        <v>246</v>
      </c>
      <c r="C5" s="49" t="s">
        <v>247</v>
      </c>
      <c r="D5" s="49" t="s">
        <v>248</v>
      </c>
      <c r="E5" s="49" t="s">
        <v>247</v>
      </c>
      <c r="F5" s="49" t="s">
        <v>248</v>
      </c>
      <c r="G5" s="49" t="s">
        <v>247</v>
      </c>
      <c r="H5" s="49" t="s">
        <v>248</v>
      </c>
      <c r="I5" s="49" t="s">
        <v>247</v>
      </c>
      <c r="J5" s="49" t="s">
        <v>248</v>
      </c>
      <c r="K5" s="49" t="s">
        <v>247</v>
      </c>
      <c r="L5" s="49" t="s">
        <v>248</v>
      </c>
      <c r="M5" s="49" t="s">
        <v>247</v>
      </c>
      <c r="N5" s="49" t="s">
        <v>248</v>
      </c>
      <c r="O5" s="49" t="s">
        <v>247</v>
      </c>
      <c r="P5" s="49" t="s">
        <v>248</v>
      </c>
      <c r="Q5" s="137"/>
      <c r="R5" s="137"/>
      <c r="S5" s="137"/>
      <c r="T5" s="137"/>
      <c r="U5" s="137"/>
      <c r="V5" s="137"/>
      <c r="W5" s="137"/>
      <c r="X5" s="137"/>
      <c r="Y5" s="137"/>
      <c r="Z5" s="137"/>
      <c r="AA5" s="137"/>
      <c r="AB5" s="137"/>
      <c r="AC5" s="33"/>
      <c r="AD5" s="34" t="s">
        <v>289</v>
      </c>
      <c r="AE5" s="39">
        <v>0</v>
      </c>
      <c r="AF5" s="33"/>
      <c r="AG5" s="33"/>
      <c r="AH5" s="33"/>
    </row>
    <row r="6" spans="1:34" customFormat="1" ht="21.75" customHeight="1" thickTop="1" thickBot="1" x14ac:dyDescent="0.35">
      <c r="A6" s="33"/>
      <c r="B6" s="151" t="str">
        <f>+'EVALUACIÓN DEL RIESGO'!B6</f>
        <v xml:space="preserve">Apropiación de recursos por parte del contratista </v>
      </c>
      <c r="C6" s="36"/>
      <c r="D6" s="36"/>
      <c r="E6" s="36"/>
      <c r="F6" s="36"/>
      <c r="G6" s="36"/>
      <c r="H6" s="36"/>
      <c r="I6" s="36"/>
      <c r="J6" s="36"/>
      <c r="K6" s="36"/>
      <c r="L6" s="36"/>
      <c r="M6" s="36"/>
      <c r="N6" s="36"/>
      <c r="O6" s="36"/>
      <c r="P6" s="36"/>
      <c r="Q6" s="144">
        <f>+SUM(C7:P7)</f>
        <v>0</v>
      </c>
      <c r="R6" s="144">
        <f>+IF(Q6&lt;=50,0,IF(AND(Q6&gt;50,Q6&lt;=75),1,IF(Q6&gt;75,2)))</f>
        <v>0</v>
      </c>
      <c r="S6" s="144" t="e">
        <f>+VLOOKUP(B6,'[1]MATRIZ RIESGOS ANTICORRUPCIÓN'!$C$8:$G$28,4,FALSE)</f>
        <v>#N/A</v>
      </c>
      <c r="T6" s="144" t="e">
        <f>+CONCATENATE(S6,R6)</f>
        <v>#N/A</v>
      </c>
      <c r="U6" s="144">
        <f>+VLOOKUP(B6,'EVALUACIÓN DEL RIESGO'!$B$6:$AS$22,41,FALSE)</f>
        <v>5</v>
      </c>
      <c r="V6" s="144" t="str">
        <f>+CONCATENATE(U6,R6)</f>
        <v>50</v>
      </c>
      <c r="W6" s="144" t="e">
        <f>+VLOOKUP(T6,$AF$10:$AG$26,2,FALSE)</f>
        <v>#N/A</v>
      </c>
      <c r="X6" s="144" t="e">
        <f>+VLOOKUP(W6,'[1]MATRIZ RIESGOS ANTICORRUPCIÓN'!$AA$3:$AB$7,2,FALSE)</f>
        <v>#N/A</v>
      </c>
      <c r="Y6" s="144">
        <f>+VLOOKUP(V6,$AF$31:$AG$39,2,FALSE)</f>
        <v>5</v>
      </c>
      <c r="Z6" s="144" t="str">
        <f>+VLOOKUP(Y6,'[1]MATRIZ RIESGOS ANTICORRUPCIÓN'!$AC$3:$AD$5,2,FALSE)</f>
        <v>MODERADO</v>
      </c>
      <c r="AA6" s="144" t="e">
        <f>+Y6*W6</f>
        <v>#N/A</v>
      </c>
      <c r="AB6" s="153" t="e">
        <f>+VLOOKUP(AA6,'EVALUACIÓN DEL RIESGO'!$AU$10:$AW$20,3,FALSE)</f>
        <v>#N/A</v>
      </c>
      <c r="AC6" s="33"/>
      <c r="AD6" s="34" t="s">
        <v>290</v>
      </c>
      <c r="AE6" s="39">
        <v>1</v>
      </c>
      <c r="AF6" s="33"/>
      <c r="AG6" s="33"/>
      <c r="AH6" s="33"/>
    </row>
    <row r="7" spans="1:34" customFormat="1" ht="20.45" customHeight="1" thickTop="1" thickBot="1" x14ac:dyDescent="0.35">
      <c r="A7" s="33"/>
      <c r="B7" s="152"/>
      <c r="C7" s="155">
        <f>+IF(C6="X",15,0)</f>
        <v>0</v>
      </c>
      <c r="D7" s="156"/>
      <c r="E7" s="155">
        <f>+IF(E6="X",5,0)</f>
        <v>0</v>
      </c>
      <c r="F7" s="156"/>
      <c r="G7" s="155">
        <f>+IF(G6="X",15,0)</f>
        <v>0</v>
      </c>
      <c r="H7" s="156"/>
      <c r="I7" s="155">
        <f>+IF(I6="X",10,0)</f>
        <v>0</v>
      </c>
      <c r="J7" s="156"/>
      <c r="K7" s="155">
        <f>+IF(K6="X",15,0)</f>
        <v>0</v>
      </c>
      <c r="L7" s="156"/>
      <c r="M7" s="155">
        <f>+IF(M6="X",10,0)</f>
        <v>0</v>
      </c>
      <c r="N7" s="156"/>
      <c r="O7" s="155">
        <f>+IF(O6="X",30,0)</f>
        <v>0</v>
      </c>
      <c r="P7" s="156"/>
      <c r="Q7" s="145"/>
      <c r="R7" s="145"/>
      <c r="S7" s="145"/>
      <c r="T7" s="145"/>
      <c r="U7" s="145"/>
      <c r="V7" s="145"/>
      <c r="W7" s="145"/>
      <c r="X7" s="145"/>
      <c r="Y7" s="145"/>
      <c r="Z7" s="145"/>
      <c r="AA7" s="145"/>
      <c r="AB7" s="154"/>
      <c r="AC7" s="33"/>
      <c r="AD7" s="34" t="s">
        <v>291</v>
      </c>
      <c r="AE7" s="39">
        <v>2</v>
      </c>
      <c r="AF7" s="33"/>
      <c r="AG7" s="33"/>
      <c r="AH7" s="33"/>
    </row>
    <row r="8" spans="1:34" customFormat="1" ht="40.9" customHeight="1" thickTop="1" thickBot="1" x14ac:dyDescent="0.35">
      <c r="A8" s="33"/>
      <c r="B8" s="151" t="str">
        <f>+'EVALUACIÓN DEL RIESGO'!B7</f>
        <v>Malversación de recursos de los contratos, por parte de supervisores o delegados para contratar.</v>
      </c>
      <c r="C8" s="36"/>
      <c r="D8" s="36"/>
      <c r="E8" s="36"/>
      <c r="F8" s="36"/>
      <c r="G8" s="36"/>
      <c r="H8" s="36"/>
      <c r="I8" s="36"/>
      <c r="J8" s="36"/>
      <c r="K8" s="36"/>
      <c r="L8" s="36"/>
      <c r="M8" s="36"/>
      <c r="N8" s="36"/>
      <c r="O8" s="36"/>
      <c r="P8" s="36"/>
      <c r="Q8" s="144">
        <f>+SUM(C9:P9)</f>
        <v>0</v>
      </c>
      <c r="R8" s="144">
        <f t="shared" ref="R8" si="0">+IF(Q8&lt;=50,0,IF(AND(Q8&gt;50,Q8&lt;=75),1,IF(Q8&gt;75,2)))</f>
        <v>0</v>
      </c>
      <c r="S8" s="144" t="e">
        <f>+VLOOKUP(B8,'[1]MATRIZ RIESGOS ANTICORRUPCIÓN'!$C$8:$G$28,4,FALSE)</f>
        <v>#N/A</v>
      </c>
      <c r="T8" s="144" t="e">
        <f t="shared" ref="T8" si="1">+CONCATENATE(S8,R8)</f>
        <v>#N/A</v>
      </c>
      <c r="U8" s="144">
        <f>+VLOOKUP(B8,'EVALUACIÓN DEL RIESGO'!$B$6:$AS$22,41,FALSE)</f>
        <v>5</v>
      </c>
      <c r="V8" s="144" t="str">
        <f t="shared" ref="V8" si="2">+CONCATENATE(U8,R8)</f>
        <v>50</v>
      </c>
      <c r="W8" s="144" t="e">
        <f t="shared" ref="W8" si="3">+VLOOKUP(T8,$AF$10:$AG$26,2,FALSE)</f>
        <v>#N/A</v>
      </c>
      <c r="X8" s="144" t="e">
        <f>+VLOOKUP(W8,'[1]MATRIZ RIESGOS ANTICORRUPCIÓN'!$AA$3:$AB$7,2,FALSE)</f>
        <v>#N/A</v>
      </c>
      <c r="Y8" s="144">
        <f t="shared" ref="Y8" si="4">+VLOOKUP(V8,$AF$31:$AG$39,2,FALSE)</f>
        <v>5</v>
      </c>
      <c r="Z8" s="144" t="str">
        <f>+VLOOKUP(Y8,'[1]MATRIZ RIESGOS ANTICORRUPCIÓN'!$AC$3:$AD$5,2,FALSE)</f>
        <v>MODERADO</v>
      </c>
      <c r="AA8" s="144" t="e">
        <f t="shared" ref="AA8" si="5">+Y8*W8</f>
        <v>#N/A</v>
      </c>
      <c r="AB8" s="153" t="e">
        <f>+VLOOKUP(AA8,'EVALUACIÓN DEL RIESGO'!$AU$10:$AW$20,3,FALSE)</f>
        <v>#N/A</v>
      </c>
      <c r="AC8" s="33"/>
      <c r="AD8" s="33"/>
      <c r="AE8" s="33"/>
      <c r="AF8" s="33"/>
      <c r="AG8" s="33"/>
      <c r="AH8" s="33"/>
    </row>
    <row r="9" spans="1:34" customFormat="1" ht="33.6" customHeight="1" thickTop="1" thickBot="1" x14ac:dyDescent="0.35">
      <c r="A9" s="33"/>
      <c r="B9" s="152"/>
      <c r="C9" s="155">
        <f>+IF(C8="X",15,0)</f>
        <v>0</v>
      </c>
      <c r="D9" s="156"/>
      <c r="E9" s="155">
        <f>+IF(E8="X",5,0)</f>
        <v>0</v>
      </c>
      <c r="F9" s="156"/>
      <c r="G9" s="155">
        <f>+IF(G8="X",15,0)</f>
        <v>0</v>
      </c>
      <c r="H9" s="156"/>
      <c r="I9" s="155">
        <f>+IF(I8="X",10,0)</f>
        <v>0</v>
      </c>
      <c r="J9" s="156"/>
      <c r="K9" s="155">
        <f>+IF(K8="X",15,0)</f>
        <v>0</v>
      </c>
      <c r="L9" s="156"/>
      <c r="M9" s="155">
        <f>+IF(M8="X",10,0)</f>
        <v>0</v>
      </c>
      <c r="N9" s="156"/>
      <c r="O9" s="155">
        <f>+IF(O8="X",30,0)</f>
        <v>0</v>
      </c>
      <c r="P9" s="156"/>
      <c r="Q9" s="145"/>
      <c r="R9" s="145"/>
      <c r="S9" s="145"/>
      <c r="T9" s="145"/>
      <c r="U9" s="145"/>
      <c r="V9" s="145"/>
      <c r="W9" s="145"/>
      <c r="X9" s="145"/>
      <c r="Y9" s="145"/>
      <c r="Z9" s="145"/>
      <c r="AA9" s="145"/>
      <c r="AB9" s="154"/>
      <c r="AC9" s="33"/>
      <c r="AD9" s="157" t="s">
        <v>292</v>
      </c>
      <c r="AE9" s="158"/>
      <c r="AF9" s="158"/>
      <c r="AG9" s="159"/>
      <c r="AH9" s="33"/>
    </row>
    <row r="10" spans="1:34" customFormat="1" ht="35.450000000000003" customHeight="1" thickTop="1" thickBot="1" x14ac:dyDescent="0.35">
      <c r="A10" s="33"/>
      <c r="B10" s="151" t="str">
        <f>+'EVALUACIÓN DEL RIESGO'!B8</f>
        <v>Decisiones ajustadas a intereses particulares para realizar actividades no previstas como prioritarias o programadas.</v>
      </c>
      <c r="C10" s="36"/>
      <c r="D10" s="36"/>
      <c r="E10" s="36"/>
      <c r="F10" s="36"/>
      <c r="G10" s="36"/>
      <c r="H10" s="36"/>
      <c r="I10" s="36"/>
      <c r="J10" s="36"/>
      <c r="K10" s="36"/>
      <c r="L10" s="36"/>
      <c r="M10" s="36"/>
      <c r="N10" s="36"/>
      <c r="O10" s="36"/>
      <c r="P10" s="36"/>
      <c r="Q10" s="144">
        <f>+SUM(C11:P11)</f>
        <v>0</v>
      </c>
      <c r="R10" s="144">
        <f t="shared" ref="R10" si="6">+IF(Q10&lt;=50,0,IF(AND(Q10&gt;50,Q10&lt;=75),1,IF(Q10&gt;75,2)))</f>
        <v>0</v>
      </c>
      <c r="S10" s="144" t="e">
        <f>+VLOOKUP(B10,'[1]MATRIZ RIESGOS ANTICORRUPCIÓN'!$C$8:$G$28,4,FALSE)</f>
        <v>#N/A</v>
      </c>
      <c r="T10" s="144" t="e">
        <f t="shared" ref="T10" si="7">+CONCATENATE(S10,R10)</f>
        <v>#N/A</v>
      </c>
      <c r="U10" s="144">
        <f>+VLOOKUP(B10,'EVALUACIÓN DEL RIESGO'!$B$6:$AS$22,41,FALSE)</f>
        <v>5</v>
      </c>
      <c r="V10" s="144" t="str">
        <f t="shared" ref="V10" si="8">+CONCATENATE(U10,R10)</f>
        <v>50</v>
      </c>
      <c r="W10" s="144" t="e">
        <f t="shared" ref="W10" si="9">+VLOOKUP(T10,$AF$10:$AG$26,2,FALSE)</f>
        <v>#N/A</v>
      </c>
      <c r="X10" s="144" t="e">
        <f>+VLOOKUP(W10,'[1]MATRIZ RIESGOS ANTICORRUPCIÓN'!$AA$3:$AB$7,2,FALSE)</f>
        <v>#N/A</v>
      </c>
      <c r="Y10" s="144">
        <f t="shared" ref="Y10" si="10">+VLOOKUP(V10,$AF$31:$AG$39,2,FALSE)</f>
        <v>5</v>
      </c>
      <c r="Z10" s="144" t="str">
        <f>+VLOOKUP(Y10,'[1]MATRIZ RIESGOS ANTICORRUPCIÓN'!$AC$3:$AD$5,2,FALSE)</f>
        <v>MODERADO</v>
      </c>
      <c r="AA10" s="144" t="e">
        <f t="shared" ref="AA10" si="11">+Y10*W10</f>
        <v>#N/A</v>
      </c>
      <c r="AB10" s="153" t="e">
        <f>+VLOOKUP(AA10,'EVALUACIÓN DEL RIESGO'!$AU$10:$AW$20,3,FALSE)</f>
        <v>#N/A</v>
      </c>
      <c r="AC10" s="33"/>
      <c r="AD10" s="149" t="s">
        <v>34</v>
      </c>
      <c r="AE10" s="146" t="s">
        <v>293</v>
      </c>
      <c r="AF10" s="146" t="s">
        <v>294</v>
      </c>
      <c r="AG10" s="146" t="s">
        <v>295</v>
      </c>
      <c r="AH10" s="33"/>
    </row>
    <row r="11" spans="1:34" customFormat="1" ht="21.75" customHeight="1" thickTop="1" thickBot="1" x14ac:dyDescent="0.35">
      <c r="A11" s="33"/>
      <c r="B11" s="152"/>
      <c r="C11" s="155">
        <f>+IF(C10="X",15,0)</f>
        <v>0</v>
      </c>
      <c r="D11" s="156"/>
      <c r="E11" s="155">
        <f>+IF(E10="X",5,0)</f>
        <v>0</v>
      </c>
      <c r="F11" s="156"/>
      <c r="G11" s="155">
        <f>+IF(G10="X",15,0)</f>
        <v>0</v>
      </c>
      <c r="H11" s="156"/>
      <c r="I11" s="155">
        <f>+IF(I10="X",10,0)</f>
        <v>0</v>
      </c>
      <c r="J11" s="156"/>
      <c r="K11" s="155">
        <f>+IF(K10="X",15,0)</f>
        <v>0</v>
      </c>
      <c r="L11" s="156"/>
      <c r="M11" s="155">
        <f>+IF(M10="X",10,0)</f>
        <v>0</v>
      </c>
      <c r="N11" s="156"/>
      <c r="O11" s="155">
        <f>+IF(O10="X",30,0)</f>
        <v>0</v>
      </c>
      <c r="P11" s="156"/>
      <c r="Q11" s="145"/>
      <c r="R11" s="145"/>
      <c r="S11" s="145"/>
      <c r="T11" s="145"/>
      <c r="U11" s="145"/>
      <c r="V11" s="145"/>
      <c r="W11" s="145"/>
      <c r="X11" s="145"/>
      <c r="Y11" s="145"/>
      <c r="Z11" s="145"/>
      <c r="AA11" s="145"/>
      <c r="AB11" s="154"/>
      <c r="AC11" s="33"/>
      <c r="AD11" s="150"/>
      <c r="AE11" s="147"/>
      <c r="AF11" s="147"/>
      <c r="AG11" s="147"/>
      <c r="AH11" s="33"/>
    </row>
    <row r="12" spans="1:34" customFormat="1" ht="33" customHeight="1" thickTop="1" thickBot="1" x14ac:dyDescent="0.35">
      <c r="A12" s="33"/>
      <c r="B12" s="151" t="str">
        <f>+'EVALUACIÓN DEL RIESGO'!B9</f>
        <v>Procedimientos adelantados fuera de la normatividad aplicable</v>
      </c>
      <c r="C12" s="36"/>
      <c r="D12" s="36"/>
      <c r="E12" s="36"/>
      <c r="F12" s="36"/>
      <c r="G12" s="36"/>
      <c r="H12" s="36"/>
      <c r="I12" s="36"/>
      <c r="J12" s="36"/>
      <c r="K12" s="36"/>
      <c r="L12" s="36"/>
      <c r="M12" s="36"/>
      <c r="N12" s="36"/>
      <c r="O12" s="36"/>
      <c r="P12" s="36"/>
      <c r="Q12" s="144">
        <f>+SUM(C13:P13)</f>
        <v>0</v>
      </c>
      <c r="R12" s="144">
        <f t="shared" ref="R12" si="12">+IF(Q12&lt;=50,0,IF(AND(Q12&gt;50,Q12&lt;=75),1,IF(Q12&gt;75,2)))</f>
        <v>0</v>
      </c>
      <c r="S12" s="144" t="e">
        <f>+VLOOKUP(B12,'[1]MATRIZ RIESGOS ANTICORRUPCIÓN'!$C$8:$G$28,4,FALSE)</f>
        <v>#N/A</v>
      </c>
      <c r="T12" s="144" t="e">
        <f t="shared" ref="T12" si="13">+CONCATENATE(S12,R12)</f>
        <v>#N/A</v>
      </c>
      <c r="U12" s="144">
        <f>+VLOOKUP(B12,'EVALUACIÓN DEL RIESGO'!$B$6:$AS$22,41,FALSE)</f>
        <v>5</v>
      </c>
      <c r="V12" s="144" t="str">
        <f t="shared" ref="V12" si="14">+CONCATENATE(U12,R12)</f>
        <v>50</v>
      </c>
      <c r="W12" s="144" t="e">
        <f t="shared" ref="W12" si="15">+VLOOKUP(T12,$AF$10:$AG$26,2,FALSE)</f>
        <v>#N/A</v>
      </c>
      <c r="X12" s="144" t="e">
        <f>+VLOOKUP(W12,'[1]MATRIZ RIESGOS ANTICORRUPCIÓN'!$AA$3:$AB$7,2,FALSE)</f>
        <v>#N/A</v>
      </c>
      <c r="Y12" s="144">
        <f t="shared" ref="Y12" si="16">+VLOOKUP(V12,$AF$31:$AG$39,2,FALSE)</f>
        <v>5</v>
      </c>
      <c r="Z12" s="144" t="str">
        <f>+VLOOKUP(Y12,'[1]MATRIZ RIESGOS ANTICORRUPCIÓN'!$AC$3:$AD$5,2,FALSE)</f>
        <v>MODERADO</v>
      </c>
      <c r="AA12" s="144" t="e">
        <f t="shared" ref="AA12" si="17">+Y12*W12</f>
        <v>#N/A</v>
      </c>
      <c r="AB12" s="153" t="e">
        <f>+VLOOKUP(AA12,'EVALUACIÓN DEL RIESGO'!$AU$10:$AW$20,3,FALSE)</f>
        <v>#N/A</v>
      </c>
      <c r="AC12" s="33"/>
      <c r="AD12" s="39">
        <v>1</v>
      </c>
      <c r="AE12" s="39">
        <v>0</v>
      </c>
      <c r="AF12" s="39" t="str">
        <f>+CONCATENATE(AD12,AE12)</f>
        <v>10</v>
      </c>
      <c r="AG12" s="39">
        <v>1</v>
      </c>
      <c r="AH12" s="33"/>
    </row>
    <row r="13" spans="1:34" customFormat="1" ht="21.75" customHeight="1" thickTop="1" thickBot="1" x14ac:dyDescent="0.35">
      <c r="A13" s="33"/>
      <c r="B13" s="152"/>
      <c r="C13" s="155">
        <f>+IF(C12="X",15,0)</f>
        <v>0</v>
      </c>
      <c r="D13" s="156"/>
      <c r="E13" s="155">
        <f>+IF(E12="X",5,0)</f>
        <v>0</v>
      </c>
      <c r="F13" s="156"/>
      <c r="G13" s="155" t="b">
        <f>+IF(G12="X",15,IF(H12="X",10))</f>
        <v>0</v>
      </c>
      <c r="H13" s="156"/>
      <c r="I13" s="155">
        <f>+IF(I12="X",10,0)</f>
        <v>0</v>
      </c>
      <c r="J13" s="156"/>
      <c r="K13" s="155">
        <f>+IF(K12="X",15,0)</f>
        <v>0</v>
      </c>
      <c r="L13" s="156"/>
      <c r="M13" s="155">
        <f>+IF(M12="X",10,0)</f>
        <v>0</v>
      </c>
      <c r="N13" s="156"/>
      <c r="O13" s="155">
        <f>+IF(O12="X",30,0)</f>
        <v>0</v>
      </c>
      <c r="P13" s="156"/>
      <c r="Q13" s="145"/>
      <c r="R13" s="145"/>
      <c r="S13" s="145"/>
      <c r="T13" s="145"/>
      <c r="U13" s="145"/>
      <c r="V13" s="145"/>
      <c r="W13" s="145"/>
      <c r="X13" s="145"/>
      <c r="Y13" s="145"/>
      <c r="Z13" s="145"/>
      <c r="AA13" s="145"/>
      <c r="AB13" s="154"/>
      <c r="AC13" s="33"/>
      <c r="AD13" s="39">
        <v>1</v>
      </c>
      <c r="AE13" s="39">
        <v>1</v>
      </c>
      <c r="AF13" s="39" t="str">
        <f t="shared" ref="AF13:AF26" si="18">+CONCATENATE(AD13,AE13)</f>
        <v>11</v>
      </c>
      <c r="AG13" s="39">
        <v>1</v>
      </c>
      <c r="AH13" s="33"/>
    </row>
    <row r="14" spans="1:34" customFormat="1" ht="46.15" customHeight="1" thickTop="1" thickBot="1" x14ac:dyDescent="0.35">
      <c r="A14" s="33"/>
      <c r="B14" s="151" t="e">
        <f>+'EVALUACIÓN DEL RIESGO'!B10</f>
        <v>#REF!</v>
      </c>
      <c r="C14" s="36"/>
      <c r="D14" s="36"/>
      <c r="E14" s="36"/>
      <c r="F14" s="36"/>
      <c r="G14" s="36"/>
      <c r="H14" s="36"/>
      <c r="I14" s="36"/>
      <c r="J14" s="36"/>
      <c r="K14" s="36"/>
      <c r="L14" s="36"/>
      <c r="M14" s="36"/>
      <c r="N14" s="36"/>
      <c r="O14" s="36"/>
      <c r="P14" s="36"/>
      <c r="Q14" s="144">
        <f>+SUM(C15:P15)</f>
        <v>0</v>
      </c>
      <c r="R14" s="144">
        <f t="shared" ref="R14" si="19">+IF(Q14&lt;=50,0,IF(AND(Q14&gt;50,Q14&lt;=75),1,IF(Q14&gt;75,2)))</f>
        <v>0</v>
      </c>
      <c r="S14" s="144" t="e">
        <f>+VLOOKUP(B14,'[1]MATRIZ RIESGOS ANTICORRUPCIÓN'!$C$8:$G$28,4,FALSE)</f>
        <v>#REF!</v>
      </c>
      <c r="T14" s="144" t="e">
        <f t="shared" ref="T14" si="20">+CONCATENATE(S14,R14)</f>
        <v>#REF!</v>
      </c>
      <c r="U14" s="144" t="e">
        <f>+VLOOKUP(B14,'EVALUACIÓN DEL RIESGO'!$B$6:$AS$22,41,FALSE)</f>
        <v>#REF!</v>
      </c>
      <c r="V14" s="144" t="e">
        <f t="shared" ref="V14" si="21">+CONCATENATE(U14,R14)</f>
        <v>#REF!</v>
      </c>
      <c r="W14" s="144" t="e">
        <f t="shared" ref="W14" si="22">+VLOOKUP(T14,$AF$10:$AG$26,2,FALSE)</f>
        <v>#REF!</v>
      </c>
      <c r="X14" s="144" t="e">
        <f>+VLOOKUP(W14,'[1]MATRIZ RIESGOS ANTICORRUPCIÓN'!$AA$3:$AB$7,2,FALSE)</f>
        <v>#REF!</v>
      </c>
      <c r="Y14" s="144" t="e">
        <f t="shared" ref="Y14" si="23">+VLOOKUP(V14,$AF$31:$AG$39,2,FALSE)</f>
        <v>#REF!</v>
      </c>
      <c r="Z14" s="144" t="e">
        <f>+VLOOKUP(Y14,'[1]MATRIZ RIESGOS ANTICORRUPCIÓN'!$AC$3:$AD$5,2,FALSE)</f>
        <v>#REF!</v>
      </c>
      <c r="AA14" s="144" t="e">
        <f t="shared" ref="AA14" si="24">+Y14*W14</f>
        <v>#REF!</v>
      </c>
      <c r="AB14" s="153" t="e">
        <f>+VLOOKUP(AA14,'EVALUACIÓN DEL RIESGO'!$AU$10:$AW$20,3,FALSE)</f>
        <v>#REF!</v>
      </c>
      <c r="AC14" s="33"/>
      <c r="AD14" s="39">
        <v>1</v>
      </c>
      <c r="AE14" s="39">
        <v>2</v>
      </c>
      <c r="AF14" s="39" t="str">
        <f t="shared" si="18"/>
        <v>12</v>
      </c>
      <c r="AG14" s="39">
        <v>1</v>
      </c>
      <c r="AH14" s="33"/>
    </row>
    <row r="15" spans="1:34" customFormat="1" ht="42" customHeight="1" thickTop="1" thickBot="1" x14ac:dyDescent="0.35">
      <c r="A15" s="33"/>
      <c r="B15" s="152"/>
      <c r="C15" s="155">
        <f>+IF(C14="X",15,0)</f>
        <v>0</v>
      </c>
      <c r="D15" s="156"/>
      <c r="E15" s="155">
        <f>+IF(E14="X",5,0)</f>
        <v>0</v>
      </c>
      <c r="F15" s="156"/>
      <c r="G15" s="155">
        <f>+IF(G14="X",15,0)</f>
        <v>0</v>
      </c>
      <c r="H15" s="156"/>
      <c r="I15" s="155">
        <f>+IF(I14="X",10,0)</f>
        <v>0</v>
      </c>
      <c r="J15" s="156"/>
      <c r="K15" s="155">
        <f>+IF(K14="X",15,0)</f>
        <v>0</v>
      </c>
      <c r="L15" s="156"/>
      <c r="M15" s="155">
        <f>+IF(M14="X",10,0)</f>
        <v>0</v>
      </c>
      <c r="N15" s="156"/>
      <c r="O15" s="155">
        <f>+IF(O14="X",30,0)</f>
        <v>0</v>
      </c>
      <c r="P15" s="156"/>
      <c r="Q15" s="145"/>
      <c r="R15" s="145"/>
      <c r="S15" s="145"/>
      <c r="T15" s="145"/>
      <c r="U15" s="145"/>
      <c r="V15" s="145"/>
      <c r="W15" s="145"/>
      <c r="X15" s="145"/>
      <c r="Y15" s="145"/>
      <c r="Z15" s="145"/>
      <c r="AA15" s="145"/>
      <c r="AB15" s="154"/>
      <c r="AC15" s="33"/>
      <c r="AD15" s="39">
        <v>2</v>
      </c>
      <c r="AE15" s="39">
        <v>0</v>
      </c>
      <c r="AF15" s="39" t="str">
        <f t="shared" si="18"/>
        <v>20</v>
      </c>
      <c r="AG15" s="39">
        <v>2</v>
      </c>
      <c r="AH15" s="33"/>
    </row>
    <row r="16" spans="1:34" customFormat="1" ht="35.450000000000003" customHeight="1" thickTop="1" thickBot="1" x14ac:dyDescent="0.35">
      <c r="A16" s="33"/>
      <c r="B16" s="151" t="str">
        <f>+'EVALUACIÓN DEL RIESGO'!B11</f>
        <v>Adquisición de bienes y/o servicios en condiciones poco favorables para la compañía</v>
      </c>
      <c r="C16" s="36"/>
      <c r="D16" s="36"/>
      <c r="E16" s="36"/>
      <c r="F16" s="36"/>
      <c r="G16" s="36"/>
      <c r="H16" s="36"/>
      <c r="I16" s="36"/>
      <c r="J16" s="36"/>
      <c r="K16" s="36"/>
      <c r="L16" s="36"/>
      <c r="M16" s="36"/>
      <c r="N16" s="36"/>
      <c r="O16" s="36"/>
      <c r="P16" s="36"/>
      <c r="Q16" s="144">
        <f>+SUM(C17:P17)</f>
        <v>0</v>
      </c>
      <c r="R16" s="144">
        <f t="shared" ref="R16" si="25">+IF(Q16&lt;=50,0,IF(AND(Q16&gt;50,Q16&lt;=75),1,IF(Q16&gt;75,2)))</f>
        <v>0</v>
      </c>
      <c r="S16" s="144" t="e">
        <f>+VLOOKUP(B16,'[1]MATRIZ RIESGOS ANTICORRUPCIÓN'!$C$8:$G$28,4,FALSE)</f>
        <v>#N/A</v>
      </c>
      <c r="T16" s="144" t="e">
        <f t="shared" ref="T16" si="26">+CONCATENATE(S16,R16)</f>
        <v>#N/A</v>
      </c>
      <c r="U16" s="144">
        <f>+VLOOKUP(B16,'EVALUACIÓN DEL RIESGO'!$B$6:$AS$22,41,FALSE)</f>
        <v>5</v>
      </c>
      <c r="V16" s="144" t="str">
        <f t="shared" ref="V16" si="27">+CONCATENATE(U16,R16)</f>
        <v>50</v>
      </c>
      <c r="W16" s="144" t="e">
        <f t="shared" ref="W16" si="28">+VLOOKUP(T16,$AF$10:$AG$26,2,FALSE)</f>
        <v>#N/A</v>
      </c>
      <c r="X16" s="144" t="e">
        <f>+VLOOKUP(W16,'[1]MATRIZ RIESGOS ANTICORRUPCIÓN'!$AA$3:$AB$7,2,FALSE)</f>
        <v>#N/A</v>
      </c>
      <c r="Y16" s="144">
        <f t="shared" ref="Y16" si="29">+VLOOKUP(V16,$AF$31:$AG$39,2,FALSE)</f>
        <v>5</v>
      </c>
      <c r="Z16" s="144" t="str">
        <f>+VLOOKUP(Y16,'[1]MATRIZ RIESGOS ANTICORRUPCIÓN'!$AC$3:$AD$5,2,FALSE)</f>
        <v>MODERADO</v>
      </c>
      <c r="AA16" s="144" t="e">
        <f t="shared" ref="AA16" si="30">+Y16*W16</f>
        <v>#N/A</v>
      </c>
      <c r="AB16" s="153" t="e">
        <f>+VLOOKUP(AA16,'EVALUACIÓN DEL RIESGO'!$AU$10:$AW$20,3,FALSE)</f>
        <v>#N/A</v>
      </c>
      <c r="AC16" s="33"/>
      <c r="AD16" s="39">
        <v>2</v>
      </c>
      <c r="AE16" s="39">
        <v>1</v>
      </c>
      <c r="AF16" s="39" t="str">
        <f t="shared" si="18"/>
        <v>21</v>
      </c>
      <c r="AG16" s="39">
        <v>1</v>
      </c>
      <c r="AH16" s="33"/>
    </row>
    <row r="17" spans="1:34" customFormat="1" ht="33" customHeight="1" thickTop="1" thickBot="1" x14ac:dyDescent="0.35">
      <c r="A17" s="33"/>
      <c r="B17" s="152"/>
      <c r="C17" s="155">
        <f>+IF(C16="X",15,0)</f>
        <v>0</v>
      </c>
      <c r="D17" s="156"/>
      <c r="E17" s="155">
        <f>+IF(E16="X",5,0)</f>
        <v>0</v>
      </c>
      <c r="F17" s="156"/>
      <c r="G17" s="155">
        <f>+IF(G16="X",15,0)</f>
        <v>0</v>
      </c>
      <c r="H17" s="156"/>
      <c r="I17" s="155">
        <f>+IF(I16="X",10,0)</f>
        <v>0</v>
      </c>
      <c r="J17" s="156"/>
      <c r="K17" s="155">
        <f>+IF(K16="X",15,0)</f>
        <v>0</v>
      </c>
      <c r="L17" s="156"/>
      <c r="M17" s="155">
        <f>+IF(M16="X",10,0)</f>
        <v>0</v>
      </c>
      <c r="N17" s="156"/>
      <c r="O17" s="155">
        <f>+IF(O16="X",30,0)</f>
        <v>0</v>
      </c>
      <c r="P17" s="156"/>
      <c r="Q17" s="145"/>
      <c r="R17" s="145"/>
      <c r="S17" s="145"/>
      <c r="T17" s="145"/>
      <c r="U17" s="145"/>
      <c r="V17" s="145"/>
      <c r="W17" s="145"/>
      <c r="X17" s="145"/>
      <c r="Y17" s="145"/>
      <c r="Z17" s="145"/>
      <c r="AA17" s="145"/>
      <c r="AB17" s="154"/>
      <c r="AC17" s="33"/>
      <c r="AD17" s="39">
        <v>2</v>
      </c>
      <c r="AE17" s="39">
        <v>2</v>
      </c>
      <c r="AF17" s="39" t="str">
        <f t="shared" si="18"/>
        <v>22</v>
      </c>
      <c r="AG17" s="39">
        <v>1</v>
      </c>
      <c r="AH17" s="33"/>
    </row>
    <row r="18" spans="1:34" customFormat="1" ht="37.9" customHeight="1" thickTop="1" thickBot="1" x14ac:dyDescent="0.35">
      <c r="A18" s="33"/>
      <c r="B18" s="151" t="str">
        <f>+'EVALUACIÓN DEL RIESGO'!B12</f>
        <v>Manipular la información financiera para afectar los ingresos o gastos de la compañía.</v>
      </c>
      <c r="C18" s="36"/>
      <c r="D18" s="36"/>
      <c r="E18" s="36"/>
      <c r="F18" s="36"/>
      <c r="G18" s="36"/>
      <c r="H18" s="36"/>
      <c r="I18" s="36"/>
      <c r="J18" s="36"/>
      <c r="K18" s="36"/>
      <c r="L18" s="36"/>
      <c r="M18" s="36"/>
      <c r="N18" s="36"/>
      <c r="O18" s="36"/>
      <c r="P18" s="36"/>
      <c r="Q18" s="144">
        <f>+SUM(C19:P19)</f>
        <v>0</v>
      </c>
      <c r="R18" s="144">
        <f t="shared" ref="R18" si="31">+IF(Q18&lt;=50,0,IF(AND(Q18&gt;50,Q18&lt;=75),1,IF(Q18&gt;75,2)))</f>
        <v>0</v>
      </c>
      <c r="S18" s="144" t="e">
        <f>+VLOOKUP(B18,'[1]MATRIZ RIESGOS ANTICORRUPCIÓN'!$C$8:$G$28,4,FALSE)</f>
        <v>#N/A</v>
      </c>
      <c r="T18" s="144" t="e">
        <f t="shared" ref="T18" si="32">+CONCATENATE(S18,R18)</f>
        <v>#N/A</v>
      </c>
      <c r="U18" s="144">
        <f>+VLOOKUP(B18,'EVALUACIÓN DEL RIESGO'!$B$6:$AS$22,41,FALSE)</f>
        <v>5</v>
      </c>
      <c r="V18" s="144" t="str">
        <f t="shared" ref="V18" si="33">+CONCATENATE(U18,R18)</f>
        <v>50</v>
      </c>
      <c r="W18" s="144" t="e">
        <f t="shared" ref="W18" si="34">+VLOOKUP(T18,$AF$10:$AG$26,2,FALSE)</f>
        <v>#N/A</v>
      </c>
      <c r="X18" s="144" t="e">
        <f>+VLOOKUP(W18,'[1]MATRIZ RIESGOS ANTICORRUPCIÓN'!$AA$3:$AB$7,2,FALSE)</f>
        <v>#N/A</v>
      </c>
      <c r="Y18" s="144">
        <f t="shared" ref="Y18" si="35">+VLOOKUP(V18,$AF$31:$AG$39,2,FALSE)</f>
        <v>5</v>
      </c>
      <c r="Z18" s="144" t="str">
        <f>+VLOOKUP(Y18,'[1]MATRIZ RIESGOS ANTICORRUPCIÓN'!$AC$3:$AD$5,2,FALSE)</f>
        <v>MODERADO</v>
      </c>
      <c r="AA18" s="144" t="e">
        <f t="shared" ref="AA18" si="36">+Y18*W18</f>
        <v>#N/A</v>
      </c>
      <c r="AB18" s="153" t="e">
        <f>+VLOOKUP(AA18,'EVALUACIÓN DEL RIESGO'!$AU$10:$AW$20,3,FALSE)</f>
        <v>#N/A</v>
      </c>
      <c r="AC18" s="33"/>
      <c r="AD18" s="39">
        <v>3</v>
      </c>
      <c r="AE18" s="39">
        <v>0</v>
      </c>
      <c r="AF18" s="39" t="str">
        <f t="shared" si="18"/>
        <v>30</v>
      </c>
      <c r="AG18" s="39">
        <v>3</v>
      </c>
      <c r="AH18" s="33"/>
    </row>
    <row r="19" spans="1:34" customFormat="1" ht="34.9" customHeight="1" thickTop="1" thickBot="1" x14ac:dyDescent="0.35">
      <c r="A19" s="33"/>
      <c r="B19" s="152"/>
      <c r="C19" s="155">
        <f>+IF(C18="X",15,0)</f>
        <v>0</v>
      </c>
      <c r="D19" s="156"/>
      <c r="E19" s="155">
        <f>+IF(E18="X",5,0)</f>
        <v>0</v>
      </c>
      <c r="F19" s="156"/>
      <c r="G19" s="155">
        <f>+IF(G18="X",15,0)</f>
        <v>0</v>
      </c>
      <c r="H19" s="156"/>
      <c r="I19" s="155">
        <f>+IF(I18="X",10,0)</f>
        <v>0</v>
      </c>
      <c r="J19" s="156"/>
      <c r="K19" s="155">
        <f>+IF(K18="X",15,0)</f>
        <v>0</v>
      </c>
      <c r="L19" s="156"/>
      <c r="M19" s="155">
        <f>+IF(M18="X",10,0)</f>
        <v>0</v>
      </c>
      <c r="N19" s="156"/>
      <c r="O19" s="155">
        <f>+IF(O18="X",30,0)</f>
        <v>0</v>
      </c>
      <c r="P19" s="156"/>
      <c r="Q19" s="145"/>
      <c r="R19" s="145"/>
      <c r="S19" s="145"/>
      <c r="T19" s="145"/>
      <c r="U19" s="145"/>
      <c r="V19" s="145"/>
      <c r="W19" s="145"/>
      <c r="X19" s="145"/>
      <c r="Y19" s="145"/>
      <c r="Z19" s="145"/>
      <c r="AA19" s="145"/>
      <c r="AB19" s="154"/>
      <c r="AC19" s="33"/>
      <c r="AD19" s="39">
        <v>3</v>
      </c>
      <c r="AE19" s="39">
        <v>1</v>
      </c>
      <c r="AF19" s="39" t="str">
        <f t="shared" si="18"/>
        <v>31</v>
      </c>
      <c r="AG19" s="39">
        <v>2</v>
      </c>
      <c r="AH19" s="33"/>
    </row>
    <row r="20" spans="1:34" customFormat="1" ht="59.45" customHeight="1" thickTop="1" thickBot="1" x14ac:dyDescent="0.35">
      <c r="A20" s="33"/>
      <c r="B20" s="151" t="str">
        <f>+'EVALUACIÓN DEL RIESGO'!B13</f>
        <v>Cobro por trámite anticipado de pago de facturas no programadas</v>
      </c>
      <c r="C20" s="36"/>
      <c r="D20" s="36"/>
      <c r="E20" s="36"/>
      <c r="F20" s="36"/>
      <c r="G20" s="36"/>
      <c r="H20" s="36"/>
      <c r="I20" s="36"/>
      <c r="J20" s="36"/>
      <c r="K20" s="36"/>
      <c r="L20" s="36"/>
      <c r="M20" s="36"/>
      <c r="N20" s="36"/>
      <c r="O20" s="36"/>
      <c r="P20" s="36"/>
      <c r="Q20" s="144">
        <f>+SUM(C21:P21)</f>
        <v>0</v>
      </c>
      <c r="R20" s="144">
        <f t="shared" ref="R20" si="37">+IF(Q20&lt;=50,0,IF(AND(Q20&gt;50,Q20&lt;=75),1,IF(Q20&gt;75,2)))</f>
        <v>0</v>
      </c>
      <c r="S20" s="40" t="e">
        <f>+VLOOKUP(B20,'[1]MATRIZ RIESGOS ANTICORRUPCIÓN'!$C$8:$G$28,4,FALSE)</f>
        <v>#N/A</v>
      </c>
      <c r="T20" s="40" t="e">
        <f t="shared" ref="T20" si="38">+CONCATENATE(S20,R20)</f>
        <v>#N/A</v>
      </c>
      <c r="U20" s="40">
        <f>+VLOOKUP(B20,'EVALUACIÓN DEL RIESGO'!$B$6:$AS$22,41,FALSE)</f>
        <v>5</v>
      </c>
      <c r="V20" s="40" t="str">
        <f t="shared" ref="V20" si="39">+CONCATENATE(U20,R20)</f>
        <v>50</v>
      </c>
      <c r="W20" s="40" t="e">
        <f t="shared" ref="W20" si="40">+VLOOKUP(T20,$AF$10:$AG$26,2,FALSE)</f>
        <v>#N/A</v>
      </c>
      <c r="X20" s="144" t="e">
        <f>+VLOOKUP(W20,'[1]MATRIZ RIESGOS ANTICORRUPCIÓN'!$AA$3:$AB$7,2,FALSE)</f>
        <v>#N/A</v>
      </c>
      <c r="Y20" s="40">
        <f t="shared" ref="Y20" si="41">+VLOOKUP(V20,$AF$31:$AG$39,2,FALSE)</f>
        <v>5</v>
      </c>
      <c r="Z20" s="144" t="str">
        <f>+VLOOKUP(Y20,'[1]MATRIZ RIESGOS ANTICORRUPCIÓN'!$AC$3:$AD$5,2,FALSE)</f>
        <v>MODERADO</v>
      </c>
      <c r="AA20" s="40" t="e">
        <f t="shared" ref="AA20" si="42">+Y20*W20</f>
        <v>#N/A</v>
      </c>
      <c r="AB20" s="153" t="e">
        <f>+VLOOKUP(AA20,'EVALUACIÓN DEL RIESGO'!$AU$10:$AW$20,3,FALSE)</f>
        <v>#N/A</v>
      </c>
      <c r="AC20" s="33"/>
      <c r="AD20" s="39">
        <v>3</v>
      </c>
      <c r="AE20" s="39">
        <v>2</v>
      </c>
      <c r="AF20" s="39" t="str">
        <f t="shared" si="18"/>
        <v>32</v>
      </c>
      <c r="AG20" s="39">
        <v>1</v>
      </c>
      <c r="AH20" s="33"/>
    </row>
    <row r="21" spans="1:34" customFormat="1" ht="46.15" customHeight="1" thickTop="1" thickBot="1" x14ac:dyDescent="0.35">
      <c r="A21" s="33"/>
      <c r="B21" s="152"/>
      <c r="C21" s="155">
        <f>+IF(C20="X",15,0)</f>
        <v>0</v>
      </c>
      <c r="D21" s="156"/>
      <c r="E21" s="155">
        <f>+IF(E20="X",5,0)</f>
        <v>0</v>
      </c>
      <c r="F21" s="156"/>
      <c r="G21" s="155">
        <f>+IF(G20="X",15,0)</f>
        <v>0</v>
      </c>
      <c r="H21" s="156"/>
      <c r="I21" s="155">
        <f>+IF(I20="X",10,0)</f>
        <v>0</v>
      </c>
      <c r="J21" s="156"/>
      <c r="K21" s="155">
        <f>+IF(K20="X",15,0)</f>
        <v>0</v>
      </c>
      <c r="L21" s="156"/>
      <c r="M21" s="155">
        <f>+IF(M20="X",10,0)</f>
        <v>0</v>
      </c>
      <c r="N21" s="156"/>
      <c r="O21" s="155">
        <f>+IF(O20="X",30,0)</f>
        <v>0</v>
      </c>
      <c r="P21" s="156"/>
      <c r="Q21" s="145"/>
      <c r="R21" s="145"/>
      <c r="S21" s="41"/>
      <c r="T21" s="41"/>
      <c r="U21" s="41"/>
      <c r="V21" s="41"/>
      <c r="W21" s="41"/>
      <c r="X21" s="145"/>
      <c r="Y21" s="41"/>
      <c r="Z21" s="145"/>
      <c r="AA21" s="41"/>
      <c r="AB21" s="154"/>
      <c r="AC21" s="33"/>
      <c r="AD21" s="39">
        <v>4</v>
      </c>
      <c r="AE21" s="39">
        <v>0</v>
      </c>
      <c r="AF21" s="39" t="str">
        <f t="shared" si="18"/>
        <v>40</v>
      </c>
      <c r="AG21" s="39">
        <v>4</v>
      </c>
      <c r="AH21" s="33"/>
    </row>
    <row r="22" spans="1:34" customFormat="1" ht="21.75" customHeight="1" thickTop="1" thickBot="1" x14ac:dyDescent="0.35">
      <c r="A22" s="33"/>
      <c r="B22" s="151" t="str">
        <f>+'EVALUACIÓN DEL RIESGO'!B14</f>
        <v>Divulgación de información confidencial y/o uso indebido en el manejo de los expedientes (hojas de vida, archivos, documentos entrantes y salientes)</v>
      </c>
      <c r="C22" s="36"/>
      <c r="D22" s="36"/>
      <c r="E22" s="36"/>
      <c r="F22" s="36"/>
      <c r="G22" s="36"/>
      <c r="H22" s="36"/>
      <c r="I22" s="36"/>
      <c r="J22" s="36"/>
      <c r="K22" s="36"/>
      <c r="L22" s="36"/>
      <c r="M22" s="36"/>
      <c r="N22" s="36"/>
      <c r="O22" s="36"/>
      <c r="P22" s="36"/>
      <c r="Q22" s="144">
        <f>+SUM(C23:P23)</f>
        <v>0</v>
      </c>
      <c r="R22" s="144">
        <f t="shared" ref="R22" si="43">+IF(Q22&lt;=50,0,IF(AND(Q22&gt;50,Q22&lt;=75),1,IF(Q22&gt;75,2)))</f>
        <v>0</v>
      </c>
      <c r="S22" s="40" t="e">
        <f>+VLOOKUP(B22,'[1]MATRIZ RIESGOS ANTICORRUPCIÓN'!$C$8:$G$28,4,FALSE)</f>
        <v>#N/A</v>
      </c>
      <c r="T22" s="40" t="e">
        <f t="shared" ref="T22" si="44">+CONCATENATE(S22,R22)</f>
        <v>#N/A</v>
      </c>
      <c r="U22" s="40">
        <f>+VLOOKUP(B22,'EVALUACIÓN DEL RIESGO'!$B$6:$AS$22,41,FALSE)</f>
        <v>5</v>
      </c>
      <c r="V22" s="40" t="str">
        <f t="shared" ref="V22" si="45">+CONCATENATE(U22,R22)</f>
        <v>50</v>
      </c>
      <c r="W22" s="40" t="e">
        <f t="shared" ref="W22" si="46">+VLOOKUP(T22,$AF$10:$AG$26,2,FALSE)</f>
        <v>#N/A</v>
      </c>
      <c r="X22" s="144" t="e">
        <f>+VLOOKUP(W22,'[1]MATRIZ RIESGOS ANTICORRUPCIÓN'!$AA$3:$AB$7,2,FALSE)</f>
        <v>#N/A</v>
      </c>
      <c r="Y22" s="40">
        <f t="shared" ref="Y22" si="47">+VLOOKUP(V22,$AF$31:$AG$39,2,FALSE)</f>
        <v>5</v>
      </c>
      <c r="Z22" s="144" t="str">
        <f>+VLOOKUP(Y22,'[1]MATRIZ RIESGOS ANTICORRUPCIÓN'!$AC$3:$AD$5,2,FALSE)</f>
        <v>MODERADO</v>
      </c>
      <c r="AA22" s="40" t="e">
        <f t="shared" ref="AA22" si="48">+Y22*W22</f>
        <v>#N/A</v>
      </c>
      <c r="AB22" s="153" t="e">
        <f>+VLOOKUP(AA22,'EVALUACIÓN DEL RIESGO'!$AU$10:$AW$20,3,FALSE)</f>
        <v>#N/A</v>
      </c>
      <c r="AC22" s="33"/>
      <c r="AD22" s="39">
        <v>4</v>
      </c>
      <c r="AE22" s="39">
        <v>1</v>
      </c>
      <c r="AF22" s="39" t="str">
        <f t="shared" si="18"/>
        <v>41</v>
      </c>
      <c r="AG22" s="39">
        <v>3</v>
      </c>
      <c r="AH22" s="33"/>
    </row>
    <row r="23" spans="1:34" customFormat="1" ht="21.75" customHeight="1" thickTop="1" thickBot="1" x14ac:dyDescent="0.35">
      <c r="A23" s="33"/>
      <c r="B23" s="152"/>
      <c r="C23" s="155">
        <f>+IF(C22="X",15,0)</f>
        <v>0</v>
      </c>
      <c r="D23" s="156"/>
      <c r="E23" s="155">
        <f>+IF(E22="X",5,0)</f>
        <v>0</v>
      </c>
      <c r="F23" s="156"/>
      <c r="G23" s="155">
        <f>+IF(G22="X",15,0)</f>
        <v>0</v>
      </c>
      <c r="H23" s="156"/>
      <c r="I23" s="155">
        <f>+IF(I22="X",10,0)</f>
        <v>0</v>
      </c>
      <c r="J23" s="156"/>
      <c r="K23" s="155">
        <f>+IF(K22="X",15,0)</f>
        <v>0</v>
      </c>
      <c r="L23" s="156"/>
      <c r="M23" s="155">
        <f>+IF(M22="X",10,0)</f>
        <v>0</v>
      </c>
      <c r="N23" s="156"/>
      <c r="O23" s="155">
        <f>+IF(O22="X",30,0)</f>
        <v>0</v>
      </c>
      <c r="P23" s="156"/>
      <c r="Q23" s="145"/>
      <c r="R23" s="145"/>
      <c r="S23" s="41"/>
      <c r="T23" s="41"/>
      <c r="U23" s="41"/>
      <c r="V23" s="41"/>
      <c r="W23" s="41"/>
      <c r="X23" s="145"/>
      <c r="Y23" s="41"/>
      <c r="Z23" s="145"/>
      <c r="AA23" s="41"/>
      <c r="AB23" s="154"/>
      <c r="AC23" s="33"/>
      <c r="AD23" s="39">
        <v>4</v>
      </c>
      <c r="AE23" s="39">
        <v>2</v>
      </c>
      <c r="AF23" s="39" t="str">
        <f t="shared" si="18"/>
        <v>42</v>
      </c>
      <c r="AG23" s="39">
        <v>2</v>
      </c>
      <c r="AH23" s="33"/>
    </row>
    <row r="24" spans="1:34" customFormat="1" ht="21.75" customHeight="1" thickTop="1" thickBot="1" x14ac:dyDescent="0.35">
      <c r="A24" s="33"/>
      <c r="B24" s="151" t="str">
        <f>+'EVALUACIÓN DEL RIESGO'!B15</f>
        <v>Perdida, robo, daño y/o modificación sin autorización de la integridad de la información de la compañía en  beneficio de un tercero.</v>
      </c>
      <c r="C24" s="36"/>
      <c r="D24" s="36"/>
      <c r="E24" s="36"/>
      <c r="F24" s="36"/>
      <c r="G24" s="36"/>
      <c r="H24" s="36"/>
      <c r="I24" s="36"/>
      <c r="J24" s="36"/>
      <c r="K24" s="36"/>
      <c r="L24" s="36"/>
      <c r="M24" s="36"/>
      <c r="N24" s="36"/>
      <c r="O24" s="36"/>
      <c r="P24" s="36"/>
      <c r="Q24" s="144">
        <f>+SUM(C25:P25)</f>
        <v>0</v>
      </c>
      <c r="R24" s="144">
        <f t="shared" ref="R24" si="49">+IF(Q24&lt;=50,0,IF(AND(Q24&gt;50,Q24&lt;=75),1,IF(Q24&gt;75,2)))</f>
        <v>0</v>
      </c>
      <c r="S24" s="40" t="e">
        <f>+VLOOKUP(B24,'[1]MATRIZ RIESGOS ANTICORRUPCIÓN'!$C$8:$G$28,4,FALSE)</f>
        <v>#N/A</v>
      </c>
      <c r="T24" s="40" t="e">
        <f t="shared" ref="T24" si="50">+CONCATENATE(S24,R24)</f>
        <v>#N/A</v>
      </c>
      <c r="U24" s="40">
        <f>+VLOOKUP(B24,'EVALUACIÓN DEL RIESGO'!$B$6:$AS$22,41,FALSE)</f>
        <v>5</v>
      </c>
      <c r="V24" s="40" t="str">
        <f t="shared" ref="V24" si="51">+CONCATENATE(U24,R24)</f>
        <v>50</v>
      </c>
      <c r="W24" s="40" t="e">
        <f t="shared" ref="W24" si="52">+VLOOKUP(T24,$AF$10:$AG$26,2,FALSE)</f>
        <v>#N/A</v>
      </c>
      <c r="X24" s="144" t="e">
        <f>+VLOOKUP(W24,'[1]MATRIZ RIESGOS ANTICORRUPCIÓN'!$AA$3:$AB$7,2,FALSE)</f>
        <v>#N/A</v>
      </c>
      <c r="Y24" s="40">
        <f t="shared" ref="Y24" si="53">+VLOOKUP(V24,$AF$31:$AG$39,2,FALSE)</f>
        <v>5</v>
      </c>
      <c r="Z24" s="144" t="str">
        <f>+VLOOKUP(Y24,'[1]MATRIZ RIESGOS ANTICORRUPCIÓN'!$AC$3:$AD$5,2,FALSE)</f>
        <v>MODERADO</v>
      </c>
      <c r="AA24" s="40" t="e">
        <f t="shared" ref="AA24" si="54">+Y24*W24</f>
        <v>#N/A</v>
      </c>
      <c r="AB24" s="153" t="e">
        <f>+VLOOKUP(AA24,'EVALUACIÓN DEL RIESGO'!$AU$10:$AW$20,3,FALSE)</f>
        <v>#N/A</v>
      </c>
      <c r="AC24" s="33"/>
      <c r="AD24" s="39">
        <v>5</v>
      </c>
      <c r="AE24" s="39">
        <v>0</v>
      </c>
      <c r="AF24" s="39" t="str">
        <f t="shared" si="18"/>
        <v>50</v>
      </c>
      <c r="AG24" s="39">
        <v>5</v>
      </c>
      <c r="AH24" s="33"/>
    </row>
    <row r="25" spans="1:34" customFormat="1" ht="21.75" customHeight="1" thickTop="1" thickBot="1" x14ac:dyDescent="0.35">
      <c r="A25" s="33"/>
      <c r="B25" s="152"/>
      <c r="C25" s="155">
        <f>+IF(C24="X",15,0)</f>
        <v>0</v>
      </c>
      <c r="D25" s="156"/>
      <c r="E25" s="155">
        <f>+IF(E24="X",5,0)</f>
        <v>0</v>
      </c>
      <c r="F25" s="156"/>
      <c r="G25" s="155">
        <f>+IF(G24="X",15,0)</f>
        <v>0</v>
      </c>
      <c r="H25" s="156"/>
      <c r="I25" s="155">
        <f>+IF(I24="X",10,0)</f>
        <v>0</v>
      </c>
      <c r="J25" s="156"/>
      <c r="K25" s="155">
        <f>+IF(K24="X",15,0)</f>
        <v>0</v>
      </c>
      <c r="L25" s="156"/>
      <c r="M25" s="155">
        <f>+IF(M24="X",10,0)</f>
        <v>0</v>
      </c>
      <c r="N25" s="156"/>
      <c r="O25" s="155">
        <f>+IF(O24="X",30,0)</f>
        <v>0</v>
      </c>
      <c r="P25" s="156"/>
      <c r="Q25" s="145"/>
      <c r="R25" s="145"/>
      <c r="S25" s="41"/>
      <c r="T25" s="41"/>
      <c r="U25" s="41"/>
      <c r="V25" s="41"/>
      <c r="W25" s="41"/>
      <c r="X25" s="145"/>
      <c r="Y25" s="41"/>
      <c r="Z25" s="145"/>
      <c r="AA25" s="41"/>
      <c r="AB25" s="154"/>
      <c r="AC25" s="33"/>
      <c r="AD25" s="39">
        <v>5</v>
      </c>
      <c r="AE25" s="39">
        <v>1</v>
      </c>
      <c r="AF25" s="39" t="str">
        <f t="shared" si="18"/>
        <v>51</v>
      </c>
      <c r="AG25" s="39">
        <v>4</v>
      </c>
      <c r="AH25" s="33"/>
    </row>
    <row r="26" spans="1:34" customFormat="1" ht="21.75" customHeight="1" thickTop="1" thickBot="1" x14ac:dyDescent="0.35">
      <c r="A26" s="33"/>
      <c r="B26" s="151" t="str">
        <f>+'EVALUACIÓN DEL RIESGO'!B16</f>
        <v>Manipulación de los procedimientos de control disciplinario interno, para omitir información en beneficio de un tercero.</v>
      </c>
      <c r="C26" s="36"/>
      <c r="D26" s="36"/>
      <c r="E26" s="36"/>
      <c r="F26" s="36"/>
      <c r="G26" s="36"/>
      <c r="H26" s="36"/>
      <c r="I26" s="36"/>
      <c r="J26" s="36"/>
      <c r="K26" s="36"/>
      <c r="L26" s="36"/>
      <c r="M26" s="36"/>
      <c r="N26" s="36"/>
      <c r="O26" s="36"/>
      <c r="P26" s="36"/>
      <c r="Q26" s="144">
        <f>+SUM(C27:P27)</f>
        <v>0</v>
      </c>
      <c r="R26" s="144">
        <f t="shared" ref="R26" si="55">+IF(Q26&lt;=50,0,IF(AND(Q26&gt;50,Q26&lt;=75),1,IF(Q26&gt;75,2)))</f>
        <v>0</v>
      </c>
      <c r="S26" s="40" t="e">
        <f>+VLOOKUP(B26,'[1]MATRIZ RIESGOS ANTICORRUPCIÓN'!$C$8:$G$28,4,FALSE)</f>
        <v>#N/A</v>
      </c>
      <c r="T26" s="40" t="e">
        <f t="shared" ref="T26" si="56">+CONCATENATE(S26,R26)</f>
        <v>#N/A</v>
      </c>
      <c r="U26" s="40">
        <f>+VLOOKUP(B26,'EVALUACIÓN DEL RIESGO'!$B$6:$AS$22,41,FALSE)</f>
        <v>5</v>
      </c>
      <c r="V26" s="40" t="str">
        <f t="shared" ref="V26" si="57">+CONCATENATE(U26,R26)</f>
        <v>50</v>
      </c>
      <c r="W26" s="40" t="e">
        <f t="shared" ref="W26" si="58">+VLOOKUP(T26,$AF$10:$AG$26,2,FALSE)</f>
        <v>#N/A</v>
      </c>
      <c r="X26" s="144" t="e">
        <f>+VLOOKUP(W26,'[1]MATRIZ RIESGOS ANTICORRUPCIÓN'!$AA$3:$AB$7,2,FALSE)</f>
        <v>#N/A</v>
      </c>
      <c r="Y26" s="40">
        <f t="shared" ref="Y26" si="59">+VLOOKUP(V26,$AF$31:$AG$39,2,FALSE)</f>
        <v>5</v>
      </c>
      <c r="Z26" s="144" t="str">
        <f>+VLOOKUP(Y26,'[1]MATRIZ RIESGOS ANTICORRUPCIÓN'!$AC$3:$AD$5,2,FALSE)</f>
        <v>MODERADO</v>
      </c>
      <c r="AA26" s="40" t="e">
        <f t="shared" ref="AA26" si="60">+Y26*W26</f>
        <v>#N/A</v>
      </c>
      <c r="AB26" s="153" t="e">
        <f>+VLOOKUP(AA26,'EVALUACIÓN DEL RIESGO'!$AU$10:$AW$20,3,FALSE)</f>
        <v>#N/A</v>
      </c>
      <c r="AC26" s="33"/>
      <c r="AD26" s="39">
        <v>5</v>
      </c>
      <c r="AE26" s="39">
        <v>2</v>
      </c>
      <c r="AF26" s="39" t="str">
        <f t="shared" si="18"/>
        <v>52</v>
      </c>
      <c r="AG26" s="39">
        <v>3</v>
      </c>
      <c r="AH26" s="33"/>
    </row>
    <row r="27" spans="1:34" customFormat="1" ht="21.75" customHeight="1" thickTop="1" thickBot="1" x14ac:dyDescent="0.35">
      <c r="A27" s="33"/>
      <c r="B27" s="152"/>
      <c r="C27" s="155">
        <f>+IF(C26="X",15,0)</f>
        <v>0</v>
      </c>
      <c r="D27" s="156"/>
      <c r="E27" s="155">
        <f>+IF(E26="X",5,0)</f>
        <v>0</v>
      </c>
      <c r="F27" s="156"/>
      <c r="G27" s="155">
        <f>+IF(G26="X",15,0)</f>
        <v>0</v>
      </c>
      <c r="H27" s="156"/>
      <c r="I27" s="155">
        <f>+IF(I26="X",10,0)</f>
        <v>0</v>
      </c>
      <c r="J27" s="156"/>
      <c r="K27" s="155">
        <f>+IF(K26="X",15,0)</f>
        <v>0</v>
      </c>
      <c r="L27" s="156"/>
      <c r="M27" s="155">
        <f>+IF(M26="X",10,0)</f>
        <v>0</v>
      </c>
      <c r="N27" s="156"/>
      <c r="O27" s="155">
        <f>+IF(O26="X",30,0)</f>
        <v>0</v>
      </c>
      <c r="P27" s="156"/>
      <c r="Q27" s="145"/>
      <c r="R27" s="145"/>
      <c r="S27" s="41"/>
      <c r="T27" s="41"/>
      <c r="U27" s="41"/>
      <c r="V27" s="41"/>
      <c r="W27" s="41"/>
      <c r="X27" s="145"/>
      <c r="Y27" s="41"/>
      <c r="Z27" s="145"/>
      <c r="AA27" s="41"/>
      <c r="AB27" s="154"/>
      <c r="AC27" s="33"/>
      <c r="AD27" s="33"/>
      <c r="AE27" s="33"/>
      <c r="AF27" s="33"/>
      <c r="AG27" s="33"/>
      <c r="AH27" s="33"/>
    </row>
    <row r="28" spans="1:34" ht="21.75" customHeight="1" thickTop="1" thickBot="1" x14ac:dyDescent="0.35">
      <c r="B28" s="151" t="str">
        <f>+'EVALUACIÓN DEL RIESGO'!B17</f>
        <v>Ocultar hallazgos y/o resultados de las auditorías lo cual impida identificar prácticas irregulares o corruptas y sus directos responsables que afecten los intereses de la compañía.</v>
      </c>
      <c r="C28" s="36"/>
      <c r="D28" s="36"/>
      <c r="E28" s="36"/>
      <c r="F28" s="36"/>
      <c r="G28" s="36"/>
      <c r="H28" s="36"/>
      <c r="I28" s="36"/>
      <c r="J28" s="36"/>
      <c r="K28" s="36"/>
      <c r="L28" s="36"/>
      <c r="M28" s="36"/>
      <c r="N28" s="36"/>
      <c r="O28" s="36"/>
      <c r="P28" s="36"/>
      <c r="Q28" s="144">
        <f>+SUM(C29:P29)</f>
        <v>0</v>
      </c>
      <c r="R28" s="144">
        <f t="shared" ref="R28" si="61">+IF(Q28&lt;=50,0,IF(AND(Q28&gt;50,Q28&lt;=75),1,IF(Q28&gt;75,2)))</f>
        <v>0</v>
      </c>
      <c r="S28" s="40" t="e">
        <f>+VLOOKUP(B28,'[1]MATRIZ RIESGOS ANTICORRUPCIÓN'!$C$8:$G$28,4,FALSE)</f>
        <v>#N/A</v>
      </c>
      <c r="T28" s="40" t="e">
        <f t="shared" ref="T28" si="62">+CONCATENATE(S28,R28)</f>
        <v>#N/A</v>
      </c>
      <c r="U28" s="40">
        <f>+VLOOKUP(B28,'EVALUACIÓN DEL RIESGO'!$B$6:$AS$22,41,FALSE)</f>
        <v>5</v>
      </c>
      <c r="V28" s="40" t="str">
        <f t="shared" ref="V28" si="63">+CONCATENATE(U28,R28)</f>
        <v>50</v>
      </c>
      <c r="W28" s="40" t="e">
        <f t="shared" ref="W28" si="64">+VLOOKUP(T28,$AF$10:$AG$26,2,FALSE)</f>
        <v>#N/A</v>
      </c>
      <c r="X28" s="144" t="e">
        <f>+VLOOKUP(W28,'[1]MATRIZ RIESGOS ANTICORRUPCIÓN'!$AA$3:$AB$7,2,FALSE)</f>
        <v>#N/A</v>
      </c>
      <c r="Y28" s="40">
        <f t="shared" ref="Y28" si="65">+VLOOKUP(V28,$AF$31:$AG$39,2,FALSE)</f>
        <v>5</v>
      </c>
      <c r="Z28" s="144" t="str">
        <f>+VLOOKUP(Y28,'[1]MATRIZ RIESGOS ANTICORRUPCIÓN'!$AC$3:$AD$5,2,FALSE)</f>
        <v>MODERADO</v>
      </c>
      <c r="AA28" s="40" t="e">
        <f t="shared" ref="AA28" si="66">+Y28*W28</f>
        <v>#N/A</v>
      </c>
      <c r="AB28" s="153" t="e">
        <f>+VLOOKUP(AA28,'EVALUACIÓN DEL RIESGO'!$AU$10:$AW$20,3,FALSE)</f>
        <v>#N/A</v>
      </c>
      <c r="AC28" s="33"/>
      <c r="AD28" s="157" t="s">
        <v>292</v>
      </c>
      <c r="AE28" s="158"/>
      <c r="AF28" s="158"/>
      <c r="AG28" s="159"/>
    </row>
    <row r="29" spans="1:34" ht="21.75" customHeight="1" thickTop="1" thickBot="1" x14ac:dyDescent="0.35">
      <c r="B29" s="152"/>
      <c r="C29" s="155">
        <f>+IF(C28="X",15,0)</f>
        <v>0</v>
      </c>
      <c r="D29" s="156"/>
      <c r="E29" s="155">
        <f>+IF(E28="X",5,0)</f>
        <v>0</v>
      </c>
      <c r="F29" s="156"/>
      <c r="G29" s="155">
        <f>+IF(G28="X",15,0)</f>
        <v>0</v>
      </c>
      <c r="H29" s="156"/>
      <c r="I29" s="155">
        <f>+IF(I28="X",10,0)</f>
        <v>0</v>
      </c>
      <c r="J29" s="156"/>
      <c r="K29" s="155">
        <f>+IF(K28="X",15,0)</f>
        <v>0</v>
      </c>
      <c r="L29" s="156"/>
      <c r="M29" s="155">
        <f>+IF(M28="X",10,0)</f>
        <v>0</v>
      </c>
      <c r="N29" s="156"/>
      <c r="O29" s="155">
        <f>+IF(O28="X",30,0)</f>
        <v>0</v>
      </c>
      <c r="P29" s="156"/>
      <c r="Q29" s="145"/>
      <c r="R29" s="145"/>
      <c r="S29" s="41"/>
      <c r="T29" s="41"/>
      <c r="U29" s="41"/>
      <c r="V29" s="41"/>
      <c r="W29" s="41"/>
      <c r="X29" s="145"/>
      <c r="Y29" s="41"/>
      <c r="Z29" s="145"/>
      <c r="AA29" s="41"/>
      <c r="AB29" s="154"/>
      <c r="AC29" s="33"/>
      <c r="AD29" s="149" t="s">
        <v>296</v>
      </c>
      <c r="AE29" s="146" t="s">
        <v>293</v>
      </c>
      <c r="AF29" s="146" t="s">
        <v>294</v>
      </c>
      <c r="AG29" s="146" t="s">
        <v>295</v>
      </c>
    </row>
    <row r="30" spans="1:34" ht="21.75" customHeight="1" thickTop="1" thickBot="1" x14ac:dyDescent="0.35">
      <c r="B30" s="151" t="str">
        <f>+'EVALUACIÓN DEL RIESGO'!B18</f>
        <v>Manipular la información de seguimiento a proyectos de inversión para ocultar desviaciones o favorecer a terceros.</v>
      </c>
      <c r="C30" s="36"/>
      <c r="D30" s="36"/>
      <c r="E30" s="36"/>
      <c r="F30" s="36"/>
      <c r="G30" s="36"/>
      <c r="H30" s="36"/>
      <c r="I30" s="36"/>
      <c r="J30" s="36"/>
      <c r="K30" s="36"/>
      <c r="L30" s="36"/>
      <c r="M30" s="36"/>
      <c r="N30" s="36"/>
      <c r="O30" s="36"/>
      <c r="P30" s="36"/>
      <c r="Q30" s="144">
        <f>+SUM(C31:P31)</f>
        <v>0</v>
      </c>
      <c r="R30" s="144">
        <f t="shared" ref="R30" si="67">+IF(Q30&lt;=50,0,IF(AND(Q30&gt;50,Q30&lt;=75),1,IF(Q30&gt;75,2)))</f>
        <v>0</v>
      </c>
      <c r="S30" s="40" t="e">
        <f>+VLOOKUP(B30,'[1]MATRIZ RIESGOS ANTICORRUPCIÓN'!$C$8:$G$28,4,FALSE)</f>
        <v>#N/A</v>
      </c>
      <c r="T30" s="40" t="e">
        <f t="shared" ref="T30" si="68">+CONCATENATE(S30,R30)</f>
        <v>#N/A</v>
      </c>
      <c r="U30" s="40">
        <f>+VLOOKUP(B30,'EVALUACIÓN DEL RIESGO'!$B$6:$AS$22,41,FALSE)</f>
        <v>5</v>
      </c>
      <c r="V30" s="40" t="str">
        <f t="shared" ref="V30" si="69">+CONCATENATE(U30,R30)</f>
        <v>50</v>
      </c>
      <c r="W30" s="40" t="e">
        <f t="shared" ref="W30" si="70">+VLOOKUP(T30,$AF$10:$AG$26,2,FALSE)</f>
        <v>#N/A</v>
      </c>
      <c r="X30" s="144" t="e">
        <f>+VLOOKUP(W30,'[1]MATRIZ RIESGOS ANTICORRUPCIÓN'!$AA$3:$AB$7,2,FALSE)</f>
        <v>#N/A</v>
      </c>
      <c r="Y30" s="40">
        <f t="shared" ref="Y30" si="71">+VLOOKUP(V30,$AF$31:$AG$39,2,FALSE)</f>
        <v>5</v>
      </c>
      <c r="Z30" s="144" t="str">
        <f>+VLOOKUP(Y30,'[1]MATRIZ RIESGOS ANTICORRUPCIÓN'!$AC$3:$AD$5,2,FALSE)</f>
        <v>MODERADO</v>
      </c>
      <c r="AA30" s="40" t="e">
        <f t="shared" ref="AA30" si="72">+Y30*W30</f>
        <v>#N/A</v>
      </c>
      <c r="AB30" s="153" t="e">
        <f>+VLOOKUP(AA30,'EVALUACIÓN DEL RIESGO'!$AU$10:$AW$20,3,FALSE)</f>
        <v>#N/A</v>
      </c>
      <c r="AC30" s="33"/>
      <c r="AD30" s="150"/>
      <c r="AE30" s="147"/>
      <c r="AF30" s="147"/>
      <c r="AG30" s="147"/>
    </row>
    <row r="31" spans="1:34" ht="21.75" customHeight="1" thickTop="1" thickBot="1" x14ac:dyDescent="0.35">
      <c r="B31" s="152"/>
      <c r="C31" s="155">
        <f>+IF(C30="X",15,0)</f>
        <v>0</v>
      </c>
      <c r="D31" s="156"/>
      <c r="E31" s="155">
        <f>+IF(E30="X",5,0)</f>
        <v>0</v>
      </c>
      <c r="F31" s="156"/>
      <c r="G31" s="155">
        <f>+IF(G30="X",15,0)</f>
        <v>0</v>
      </c>
      <c r="H31" s="156"/>
      <c r="I31" s="155">
        <f>+IF(I30="X",10,0)</f>
        <v>0</v>
      </c>
      <c r="J31" s="156"/>
      <c r="K31" s="155">
        <f>+IF(K30="X",15,0)</f>
        <v>0</v>
      </c>
      <c r="L31" s="156"/>
      <c r="M31" s="155">
        <f>+IF(M30="X",10,0)</f>
        <v>0</v>
      </c>
      <c r="N31" s="156"/>
      <c r="O31" s="155">
        <f>+IF(O30="X",30,0)</f>
        <v>0</v>
      </c>
      <c r="P31" s="156"/>
      <c r="Q31" s="145"/>
      <c r="R31" s="145"/>
      <c r="S31" s="41"/>
      <c r="T31" s="41"/>
      <c r="U31" s="41"/>
      <c r="V31" s="41"/>
      <c r="W31" s="41"/>
      <c r="X31" s="145"/>
      <c r="Y31" s="41"/>
      <c r="Z31" s="145"/>
      <c r="AA31" s="41"/>
      <c r="AB31" s="154"/>
      <c r="AC31" s="33"/>
      <c r="AD31" s="39">
        <v>5</v>
      </c>
      <c r="AE31" s="39">
        <v>0</v>
      </c>
      <c r="AF31" s="39" t="str">
        <f>+CONCATENATE(AD31,AE31)</f>
        <v>50</v>
      </c>
      <c r="AG31" s="39">
        <v>5</v>
      </c>
    </row>
    <row r="32" spans="1:34" ht="21.75" customHeight="1" thickTop="1" thickBot="1" x14ac:dyDescent="0.35">
      <c r="B32" s="151">
        <f>+'EVALUACIÓN DEL RIESGO'!B19</f>
        <v>0</v>
      </c>
      <c r="C32" s="36"/>
      <c r="D32" s="36"/>
      <c r="E32" s="36"/>
      <c r="F32" s="36"/>
      <c r="G32" s="36"/>
      <c r="H32" s="36"/>
      <c r="I32" s="36"/>
      <c r="J32" s="36"/>
      <c r="K32" s="36"/>
      <c r="L32" s="36"/>
      <c r="M32" s="36"/>
      <c r="N32" s="36"/>
      <c r="O32" s="36"/>
      <c r="P32" s="36"/>
      <c r="Q32" s="144">
        <f>+SUM(C33:P33)</f>
        <v>0</v>
      </c>
      <c r="R32" s="144">
        <f t="shared" ref="R32" si="73">+IF(Q32&lt;=50,0,IF(AND(Q32&gt;50,Q32&lt;=75),1,IF(Q32&gt;75,2)))</f>
        <v>0</v>
      </c>
      <c r="S32" s="40">
        <f>+VLOOKUP(B32,'[1]MATRIZ RIESGOS ANTICORRUPCIÓN'!$C$8:$G$28,4,FALSE)</f>
        <v>0</v>
      </c>
      <c r="T32" s="40" t="str">
        <f t="shared" ref="T32" si="74">+CONCATENATE(S32,R32)</f>
        <v>00</v>
      </c>
      <c r="U32" s="40">
        <f>+VLOOKUP(B32,'EVALUACIÓN DEL RIESGO'!$B$6:$AS$22,41,FALSE)</f>
        <v>5</v>
      </c>
      <c r="V32" s="40" t="str">
        <f t="shared" ref="V32" si="75">+CONCATENATE(U32,R32)</f>
        <v>50</v>
      </c>
      <c r="W32" s="40" t="e">
        <f t="shared" ref="W32" si="76">+VLOOKUP(T32,$AF$10:$AG$26,2,FALSE)</f>
        <v>#N/A</v>
      </c>
      <c r="X32" s="144" t="e">
        <f>+VLOOKUP(W32,'[1]MATRIZ RIESGOS ANTICORRUPCIÓN'!$AA$3:$AB$7,2,FALSE)</f>
        <v>#N/A</v>
      </c>
      <c r="Y32" s="40">
        <f t="shared" ref="Y32" si="77">+VLOOKUP(V32,$AF$31:$AG$39,2,FALSE)</f>
        <v>5</v>
      </c>
      <c r="Z32" s="144" t="str">
        <f>+VLOOKUP(Y32,'[1]MATRIZ RIESGOS ANTICORRUPCIÓN'!$AC$3:$AD$5,2,FALSE)</f>
        <v>MODERADO</v>
      </c>
      <c r="AA32" s="40" t="e">
        <f t="shared" ref="AA32" si="78">+Y32*W32</f>
        <v>#N/A</v>
      </c>
      <c r="AB32" s="153" t="e">
        <f>+VLOOKUP(AA32,'EVALUACIÓN DEL RIESGO'!$AU$10:$AW$20,3,FALSE)</f>
        <v>#N/A</v>
      </c>
      <c r="AC32" s="33"/>
      <c r="AD32" s="39">
        <v>5</v>
      </c>
      <c r="AE32" s="39">
        <v>1</v>
      </c>
      <c r="AF32" s="39" t="str">
        <f t="shared" ref="AF32:AF39" si="79">+CONCATENATE(AD32,AE32)</f>
        <v>51</v>
      </c>
      <c r="AG32" s="39">
        <v>5</v>
      </c>
    </row>
    <row r="33" spans="2:33" ht="21.75" customHeight="1" thickTop="1" thickBot="1" x14ac:dyDescent="0.35">
      <c r="B33" s="152"/>
      <c r="C33" s="155">
        <f>+IF(C32="X",15,0)</f>
        <v>0</v>
      </c>
      <c r="D33" s="156"/>
      <c r="E33" s="155">
        <f>+IF(E32="X",5,0)</f>
        <v>0</v>
      </c>
      <c r="F33" s="156"/>
      <c r="G33" s="155">
        <f>+IF(G32="X",15,0)</f>
        <v>0</v>
      </c>
      <c r="H33" s="156"/>
      <c r="I33" s="155">
        <f>+IF(I32="X",10,0)</f>
        <v>0</v>
      </c>
      <c r="J33" s="156"/>
      <c r="K33" s="155">
        <f>+IF(K32="X",15,0)</f>
        <v>0</v>
      </c>
      <c r="L33" s="156"/>
      <c r="M33" s="155">
        <f>+IF(M32="X",10,0)</f>
        <v>0</v>
      </c>
      <c r="N33" s="156"/>
      <c r="O33" s="155">
        <f>+IF(O32="X",30,0)</f>
        <v>0</v>
      </c>
      <c r="P33" s="156"/>
      <c r="Q33" s="145"/>
      <c r="R33" s="145"/>
      <c r="S33" s="41"/>
      <c r="T33" s="41"/>
      <c r="U33" s="41"/>
      <c r="V33" s="41"/>
      <c r="W33" s="41"/>
      <c r="X33" s="145"/>
      <c r="Y33" s="41"/>
      <c r="Z33" s="145"/>
      <c r="AA33" s="41"/>
      <c r="AB33" s="154"/>
      <c r="AC33" s="33"/>
      <c r="AD33" s="39">
        <v>5</v>
      </c>
      <c r="AE33" s="39">
        <v>2</v>
      </c>
      <c r="AF33" s="39" t="str">
        <f t="shared" si="79"/>
        <v>52</v>
      </c>
      <c r="AG33" s="39">
        <v>5</v>
      </c>
    </row>
    <row r="34" spans="2:33" ht="21.75" customHeight="1" thickTop="1" thickBot="1" x14ac:dyDescent="0.35">
      <c r="B34" s="151" t="str">
        <f>+'EVALUACIÓN DEL RIESGO'!B20</f>
        <v>Manipulación o alteración de la informacion por parte de las áreas técnicas para ejercer la defensa judicial en contra de la compañía, en beneficio de terceros o particulares.</v>
      </c>
      <c r="C34" s="36"/>
      <c r="D34" s="36"/>
      <c r="E34" s="36"/>
      <c r="F34" s="36"/>
      <c r="G34" s="36"/>
      <c r="H34" s="36"/>
      <c r="I34" s="36"/>
      <c r="J34" s="36"/>
      <c r="K34" s="36"/>
      <c r="L34" s="36"/>
      <c r="M34" s="36"/>
      <c r="N34" s="36"/>
      <c r="O34" s="36"/>
      <c r="P34" s="36"/>
      <c r="Q34" s="144">
        <f>+SUM(C35:P35)</f>
        <v>0</v>
      </c>
      <c r="R34" s="144">
        <f t="shared" ref="R34" si="80">+IF(Q34&lt;=50,0,IF(AND(Q34&gt;50,Q34&lt;=75),1,IF(Q34&gt;75,2)))</f>
        <v>0</v>
      </c>
      <c r="S34" s="40" t="e">
        <f>+VLOOKUP(B34,'[1]MATRIZ RIESGOS ANTICORRUPCIÓN'!$C$8:$G$28,4,FALSE)</f>
        <v>#N/A</v>
      </c>
      <c r="T34" s="40" t="e">
        <f t="shared" ref="T34" si="81">+CONCATENATE(S34,R34)</f>
        <v>#N/A</v>
      </c>
      <c r="U34" s="40">
        <f>+VLOOKUP(B34,'EVALUACIÓN DEL RIESGO'!$B$6:$AS$22,41,FALSE)</f>
        <v>5</v>
      </c>
      <c r="V34" s="40" t="str">
        <f t="shared" ref="V34" si="82">+CONCATENATE(U34,R34)</f>
        <v>50</v>
      </c>
      <c r="W34" s="40" t="e">
        <f t="shared" ref="W34" si="83">+VLOOKUP(T34,$AF$10:$AG$26,2,FALSE)</f>
        <v>#N/A</v>
      </c>
      <c r="X34" s="144" t="e">
        <f>+VLOOKUP(W34,'[1]MATRIZ RIESGOS ANTICORRUPCIÓN'!$AA$3:$AB$7,2,FALSE)</f>
        <v>#N/A</v>
      </c>
      <c r="Y34" s="40">
        <f t="shared" ref="Y34" si="84">+VLOOKUP(V34,$AF$31:$AG$39,2,FALSE)</f>
        <v>5</v>
      </c>
      <c r="Z34" s="144" t="str">
        <f>+VLOOKUP(Y34,'[1]MATRIZ RIESGOS ANTICORRUPCIÓN'!$AC$3:$AD$5,2,FALSE)</f>
        <v>MODERADO</v>
      </c>
      <c r="AA34" s="40" t="e">
        <f t="shared" ref="AA34" si="85">+Y34*W34</f>
        <v>#N/A</v>
      </c>
      <c r="AB34" s="153" t="e">
        <f>+VLOOKUP(AA34,'EVALUACIÓN DEL RIESGO'!$AU$10:$AW$20,3,FALSE)</f>
        <v>#N/A</v>
      </c>
      <c r="AC34" s="33"/>
      <c r="AD34" s="39">
        <v>10</v>
      </c>
      <c r="AE34" s="39">
        <v>0</v>
      </c>
      <c r="AF34" s="39" t="str">
        <f t="shared" si="79"/>
        <v>100</v>
      </c>
      <c r="AG34" s="39">
        <v>10</v>
      </c>
    </row>
    <row r="35" spans="2:33" ht="21.75" customHeight="1" thickTop="1" thickBot="1" x14ac:dyDescent="0.35">
      <c r="B35" s="152"/>
      <c r="C35" s="155">
        <f>+IF(C34="X",15,0)</f>
        <v>0</v>
      </c>
      <c r="D35" s="156"/>
      <c r="E35" s="155">
        <f>+IF(E34="X",5,0)</f>
        <v>0</v>
      </c>
      <c r="F35" s="156"/>
      <c r="G35" s="155">
        <f>+IF(G34="X",15,0)</f>
        <v>0</v>
      </c>
      <c r="H35" s="156"/>
      <c r="I35" s="155">
        <f>+IF(I34="X",10,0)</f>
        <v>0</v>
      </c>
      <c r="J35" s="156"/>
      <c r="K35" s="155">
        <f>+IF(K34="X",15,0)</f>
        <v>0</v>
      </c>
      <c r="L35" s="156"/>
      <c r="M35" s="155">
        <f>+IF(M34="X",10,0)</f>
        <v>0</v>
      </c>
      <c r="N35" s="156"/>
      <c r="O35" s="155">
        <f>+IF(O34="X",30,0)</f>
        <v>0</v>
      </c>
      <c r="P35" s="156"/>
      <c r="Q35" s="145"/>
      <c r="R35" s="145"/>
      <c r="S35" s="41"/>
      <c r="T35" s="41"/>
      <c r="U35" s="41"/>
      <c r="V35" s="41"/>
      <c r="W35" s="41"/>
      <c r="X35" s="145"/>
      <c r="Y35" s="41"/>
      <c r="Z35" s="145"/>
      <c r="AA35" s="41"/>
      <c r="AB35" s="154"/>
      <c r="AC35" s="33"/>
      <c r="AD35" s="39">
        <v>10</v>
      </c>
      <c r="AE35" s="39">
        <v>1</v>
      </c>
      <c r="AF35" s="39" t="str">
        <f t="shared" si="79"/>
        <v>101</v>
      </c>
      <c r="AG35" s="39">
        <v>5</v>
      </c>
    </row>
    <row r="36" spans="2:33" ht="21.75" customHeight="1" thickTop="1" thickBot="1" x14ac:dyDescent="0.35">
      <c r="B36" s="151" t="str">
        <f>+'EVALUACIÓN DEL RIESGO'!B21</f>
        <v>Manipular desde el punto de vista técnico, negociaciones con clientes,proveedores o Aliados, para beneficio propio o de terceros.</v>
      </c>
      <c r="C36" s="36"/>
      <c r="D36" s="36"/>
      <c r="E36" s="36"/>
      <c r="F36" s="36"/>
      <c r="G36" s="36"/>
      <c r="H36" s="36"/>
      <c r="I36" s="36"/>
      <c r="J36" s="36"/>
      <c r="K36" s="36"/>
      <c r="L36" s="36"/>
      <c r="M36" s="36"/>
      <c r="N36" s="36"/>
      <c r="O36" s="36"/>
      <c r="P36" s="36"/>
      <c r="Q36" s="144">
        <f>+SUM(C37:P37)</f>
        <v>0</v>
      </c>
      <c r="R36" s="144">
        <f>+IF(Q36&lt;=50,0,IF(AND(Q36&gt;50,Q36&lt;=75),1,IF(Q36&gt;75,2)))</f>
        <v>0</v>
      </c>
      <c r="S36" s="40" t="e">
        <f>+VLOOKUP(B36,'[1]MATRIZ RIESGOS ANTICORRUPCIÓN'!$C$8:$G$28,4,FALSE)</f>
        <v>#N/A</v>
      </c>
      <c r="T36" s="40" t="e">
        <f t="shared" ref="T36" si="86">+CONCATENATE(S36,R36)</f>
        <v>#N/A</v>
      </c>
      <c r="U36" s="40">
        <f>+VLOOKUP(B36,'EVALUACIÓN DEL RIESGO'!$B$6:$AS$22,41,FALSE)</f>
        <v>5</v>
      </c>
      <c r="V36" s="40" t="str">
        <f t="shared" ref="V36" si="87">+CONCATENATE(U36,R36)</f>
        <v>50</v>
      </c>
      <c r="W36" s="40" t="e">
        <f t="shared" ref="W36" si="88">+VLOOKUP(T36,$AF$10:$AG$26,2,FALSE)</f>
        <v>#N/A</v>
      </c>
      <c r="X36" s="144" t="e">
        <f>+VLOOKUP(W36,'[1]MATRIZ RIESGOS ANTICORRUPCIÓN'!$AA$3:$AB$7,2,FALSE)</f>
        <v>#N/A</v>
      </c>
      <c r="Y36" s="40">
        <f t="shared" ref="Y36" si="89">+VLOOKUP(V36,$AF$31:$AG$39,2,FALSE)</f>
        <v>5</v>
      </c>
      <c r="Z36" s="144" t="str">
        <f>+VLOOKUP(Y36,'[1]MATRIZ RIESGOS ANTICORRUPCIÓN'!$AC$3:$AD$5,2,FALSE)</f>
        <v>MODERADO</v>
      </c>
      <c r="AA36" s="40" t="e">
        <f t="shared" ref="AA36" si="90">+Y36*W36</f>
        <v>#N/A</v>
      </c>
      <c r="AB36" s="153" t="e">
        <f>+VLOOKUP(AA36,'EVALUACIÓN DEL RIESGO'!$AU$10:$AW$20,3,FALSE)</f>
        <v>#N/A</v>
      </c>
      <c r="AC36" s="33"/>
      <c r="AD36" s="39">
        <v>10</v>
      </c>
      <c r="AE36" s="39">
        <v>2</v>
      </c>
      <c r="AF36" s="39" t="str">
        <f t="shared" si="79"/>
        <v>102</v>
      </c>
      <c r="AG36" s="39">
        <v>5</v>
      </c>
    </row>
    <row r="37" spans="2:33" ht="21.75" customHeight="1" thickTop="1" thickBot="1" x14ac:dyDescent="0.35">
      <c r="B37" s="152"/>
      <c r="C37" s="155">
        <f>+IF(C36="X",15,0)</f>
        <v>0</v>
      </c>
      <c r="D37" s="156"/>
      <c r="E37" s="155">
        <f>+IF(E36="X",5,0)</f>
        <v>0</v>
      </c>
      <c r="F37" s="156"/>
      <c r="G37" s="155">
        <f>+IF(G36="X",15,0)</f>
        <v>0</v>
      </c>
      <c r="H37" s="156"/>
      <c r="I37" s="155">
        <f>+IF(I36="X",10,0)</f>
        <v>0</v>
      </c>
      <c r="J37" s="156"/>
      <c r="K37" s="155">
        <f>+IF(K36="X",15,0)</f>
        <v>0</v>
      </c>
      <c r="L37" s="156"/>
      <c r="M37" s="155">
        <f>+IF(M36="X",10,0)</f>
        <v>0</v>
      </c>
      <c r="N37" s="156"/>
      <c r="O37" s="155">
        <f>+IF(O36="X",30,0)</f>
        <v>0</v>
      </c>
      <c r="P37" s="156"/>
      <c r="Q37" s="145"/>
      <c r="R37" s="145"/>
      <c r="S37" s="41"/>
      <c r="T37" s="41"/>
      <c r="U37" s="41"/>
      <c r="V37" s="41"/>
      <c r="W37" s="41"/>
      <c r="X37" s="145"/>
      <c r="Y37" s="41"/>
      <c r="Z37" s="145"/>
      <c r="AA37" s="41"/>
      <c r="AB37" s="154"/>
      <c r="AC37" s="33"/>
      <c r="AD37" s="39">
        <v>20</v>
      </c>
      <c r="AE37" s="39">
        <v>0</v>
      </c>
      <c r="AF37" s="39" t="str">
        <f t="shared" si="79"/>
        <v>200</v>
      </c>
      <c r="AG37" s="39">
        <v>20</v>
      </c>
    </row>
    <row r="38" spans="2:33" ht="21.75" customHeight="1" thickTop="1" thickBot="1" x14ac:dyDescent="0.35">
      <c r="B38" s="151">
        <f>+'EVALUACIÓN DEL RIESGO'!B22</f>
        <v>0</v>
      </c>
      <c r="C38" s="36"/>
      <c r="D38" s="36"/>
      <c r="E38" s="36"/>
      <c r="F38" s="36"/>
      <c r="G38" s="36"/>
      <c r="H38" s="36"/>
      <c r="I38" s="36"/>
      <c r="J38" s="36"/>
      <c r="K38" s="36"/>
      <c r="L38" s="36"/>
      <c r="M38" s="36"/>
      <c r="N38" s="36"/>
      <c r="O38" s="36"/>
      <c r="P38" s="36"/>
      <c r="Q38" s="144">
        <f>+SUM(C39:P39)</f>
        <v>0</v>
      </c>
      <c r="R38" s="144">
        <f t="shared" ref="R38" si="91">+IF(Q38&lt;=50,0,IF(AND(Q38&gt;50,Q38&lt;=75),1,IF(Q38&gt;75,2)))</f>
        <v>0</v>
      </c>
      <c r="S38" s="144">
        <f>+VLOOKUP(B38,'[1]MATRIZ RIESGOS ANTICORRUPCIÓN'!$C$8:$G$28,4,FALSE)</f>
        <v>0</v>
      </c>
      <c r="T38" s="144" t="str">
        <f t="shared" ref="T38" si="92">+CONCATENATE(S38,R38)</f>
        <v>00</v>
      </c>
      <c r="U38" s="144">
        <f>+VLOOKUP(B38,'EVALUACIÓN DEL RIESGO'!$B$6:$AS$22,41,FALSE)</f>
        <v>5</v>
      </c>
      <c r="V38" s="144" t="str">
        <f t="shared" ref="V38" si="93">+CONCATENATE(U38,R38)</f>
        <v>50</v>
      </c>
      <c r="W38" s="144" t="e">
        <f t="shared" ref="W38" si="94">+VLOOKUP(T38,$AF$10:$AG$26,2,FALSE)</f>
        <v>#N/A</v>
      </c>
      <c r="X38" s="144" t="e">
        <f>+VLOOKUP(W38,'[1]MATRIZ RIESGOS ANTICORRUPCIÓN'!$AA$3:$AB$7,2,FALSE)</f>
        <v>#N/A</v>
      </c>
      <c r="Y38" s="144">
        <f t="shared" ref="Y38" si="95">+VLOOKUP(V38,$AF$31:$AG$39,2,FALSE)</f>
        <v>5</v>
      </c>
      <c r="Z38" s="144" t="str">
        <f>+VLOOKUP(Y38,'[1]MATRIZ RIESGOS ANTICORRUPCIÓN'!$AC$3:$AD$5,2,FALSE)</f>
        <v>MODERADO</v>
      </c>
      <c r="AA38" s="144" t="e">
        <f t="shared" ref="AA38" si="96">+Y38*W38</f>
        <v>#N/A</v>
      </c>
      <c r="AB38" s="153" t="e">
        <f>+VLOOKUP(AA38,'EVALUACIÓN DEL RIESGO'!$AU$10:$AW$20,3,FALSE)</f>
        <v>#N/A</v>
      </c>
      <c r="AC38" s="33"/>
      <c r="AD38" s="39">
        <v>20</v>
      </c>
      <c r="AE38" s="39">
        <v>1</v>
      </c>
      <c r="AF38" s="39" t="str">
        <f t="shared" si="79"/>
        <v>201</v>
      </c>
      <c r="AG38" s="39">
        <v>10</v>
      </c>
    </row>
    <row r="39" spans="2:33" ht="21.75" customHeight="1" thickTop="1" thickBot="1" x14ac:dyDescent="0.35">
      <c r="B39" s="152"/>
      <c r="C39" s="155">
        <f>+IF(C38="X",15,0)</f>
        <v>0</v>
      </c>
      <c r="D39" s="156"/>
      <c r="E39" s="155">
        <f>+IF(E38="X",5,0)</f>
        <v>0</v>
      </c>
      <c r="F39" s="156"/>
      <c r="G39" s="155">
        <f>+IF(G38="X",15,0)</f>
        <v>0</v>
      </c>
      <c r="H39" s="156"/>
      <c r="I39" s="155">
        <f>+IF(I38="X",10,0)</f>
        <v>0</v>
      </c>
      <c r="J39" s="156"/>
      <c r="K39" s="155">
        <f>+IF(K38="X",15,0)</f>
        <v>0</v>
      </c>
      <c r="L39" s="156"/>
      <c r="M39" s="155">
        <f>+IF(M38="X",10,0)</f>
        <v>0</v>
      </c>
      <c r="N39" s="156"/>
      <c r="O39" s="155">
        <f>+IF(O38="X",30,0)</f>
        <v>0</v>
      </c>
      <c r="P39" s="156"/>
      <c r="Q39" s="145"/>
      <c r="R39" s="145"/>
      <c r="S39" s="145"/>
      <c r="T39" s="145"/>
      <c r="U39" s="145"/>
      <c r="V39" s="145"/>
      <c r="W39" s="145"/>
      <c r="X39" s="145"/>
      <c r="Y39" s="145"/>
      <c r="Z39" s="145"/>
      <c r="AA39" s="145"/>
      <c r="AB39" s="154"/>
      <c r="AC39" s="33"/>
      <c r="AD39" s="39">
        <v>20</v>
      </c>
      <c r="AE39" s="39">
        <v>2</v>
      </c>
      <c r="AF39" s="39" t="str">
        <f t="shared" si="79"/>
        <v>202</v>
      </c>
      <c r="AG39" s="39">
        <v>5</v>
      </c>
    </row>
    <row r="40" spans="2:33" ht="21.75" customHeight="1" thickTop="1" x14ac:dyDescent="0.3">
      <c r="AC40" s="33"/>
      <c r="AD40" s="33"/>
      <c r="AE40" s="33"/>
      <c r="AF40" s="33"/>
      <c r="AG40" s="33"/>
    </row>
    <row r="41" spans="2:33" ht="21.75" customHeight="1" x14ac:dyDescent="0.3">
      <c r="AC41" s="33"/>
      <c r="AD41" s="33"/>
      <c r="AE41" s="33"/>
      <c r="AF41" s="33"/>
      <c r="AG41" s="33"/>
    </row>
    <row r="42" spans="2:33" x14ac:dyDescent="0.3">
      <c r="AC42" s="33"/>
      <c r="AD42" s="33"/>
      <c r="AE42" s="33"/>
      <c r="AF42" s="33"/>
      <c r="AG42" s="33"/>
    </row>
    <row r="43" spans="2:33" x14ac:dyDescent="0.3">
      <c r="AC43" s="33"/>
      <c r="AD43" s="33"/>
      <c r="AE43" s="33"/>
      <c r="AF43" s="33"/>
      <c r="AG43" s="33"/>
    </row>
    <row r="44" spans="2:33" hidden="1" x14ac:dyDescent="0.3">
      <c r="AC44" s="33"/>
      <c r="AD44" s="33"/>
      <c r="AE44" s="33"/>
      <c r="AF44" s="33"/>
      <c r="AG44" s="33"/>
    </row>
    <row r="45" spans="2:33" hidden="1" x14ac:dyDescent="0.3">
      <c r="AC45" s="33"/>
      <c r="AD45" s="33"/>
      <c r="AE45" s="33"/>
      <c r="AF45" s="33"/>
      <c r="AG45" s="33"/>
    </row>
    <row r="46" spans="2:33" hidden="1" x14ac:dyDescent="0.3">
      <c r="AC46" s="33"/>
      <c r="AD46" s="33"/>
      <c r="AE46" s="33"/>
      <c r="AF46" s="33"/>
      <c r="AG46" s="33"/>
    </row>
    <row r="47" spans="2:33" hidden="1" x14ac:dyDescent="0.3">
      <c r="AC47" s="33"/>
      <c r="AD47" s="33"/>
      <c r="AE47" s="33"/>
      <c r="AF47" s="33"/>
      <c r="AG47" s="33"/>
    </row>
  </sheetData>
  <mergeCells count="317">
    <mergeCell ref="X36:X37"/>
    <mergeCell ref="Z36:Z37"/>
    <mergeCell ref="AB36:AB37"/>
    <mergeCell ref="AB38:AB39"/>
    <mergeCell ref="C39:D39"/>
    <mergeCell ref="E39:F39"/>
    <mergeCell ref="G39:H39"/>
    <mergeCell ref="I39:J39"/>
    <mergeCell ref="K39:L39"/>
    <mergeCell ref="M39:N39"/>
    <mergeCell ref="O39:P39"/>
    <mergeCell ref="V38:V39"/>
    <mergeCell ref="W38:W39"/>
    <mergeCell ref="X38:X39"/>
    <mergeCell ref="Y38:Y39"/>
    <mergeCell ref="Z38:Z39"/>
    <mergeCell ref="AA38:AA39"/>
    <mergeCell ref="S38:S39"/>
    <mergeCell ref="T38:T39"/>
    <mergeCell ref="U38:U39"/>
    <mergeCell ref="B36:B37"/>
    <mergeCell ref="Q36:Q37"/>
    <mergeCell ref="R36:R37"/>
    <mergeCell ref="B34:B35"/>
    <mergeCell ref="Q34:Q35"/>
    <mergeCell ref="R34:R35"/>
    <mergeCell ref="B38:B39"/>
    <mergeCell ref="Q38:Q39"/>
    <mergeCell ref="R38:R39"/>
    <mergeCell ref="C37:D37"/>
    <mergeCell ref="E37:F37"/>
    <mergeCell ref="G37:H37"/>
    <mergeCell ref="I37:J37"/>
    <mergeCell ref="K37:L37"/>
    <mergeCell ref="M37:N37"/>
    <mergeCell ref="O37:P37"/>
    <mergeCell ref="B32:B33"/>
    <mergeCell ref="M33:N33"/>
    <mergeCell ref="O33:P33"/>
    <mergeCell ref="AF29:AF30"/>
    <mergeCell ref="X34:X35"/>
    <mergeCell ref="Z34:Z35"/>
    <mergeCell ref="AB34:AB35"/>
    <mergeCell ref="C35:D35"/>
    <mergeCell ref="E35:F35"/>
    <mergeCell ref="G35:H35"/>
    <mergeCell ref="I35:J35"/>
    <mergeCell ref="Q32:Q33"/>
    <mergeCell ref="R32:R33"/>
    <mergeCell ref="X32:X33"/>
    <mergeCell ref="Z32:Z33"/>
    <mergeCell ref="AB32:AB33"/>
    <mergeCell ref="C33:D33"/>
    <mergeCell ref="E33:F33"/>
    <mergeCell ref="G33:H33"/>
    <mergeCell ref="I33:J33"/>
    <mergeCell ref="K33:L33"/>
    <mergeCell ref="K35:L35"/>
    <mergeCell ref="M35:N35"/>
    <mergeCell ref="O35:P35"/>
    <mergeCell ref="B30:B31"/>
    <mergeCell ref="Q30:Q31"/>
    <mergeCell ref="R30:R31"/>
    <mergeCell ref="X30:X31"/>
    <mergeCell ref="Z30:Z31"/>
    <mergeCell ref="AB30:AB31"/>
    <mergeCell ref="C31:D31"/>
    <mergeCell ref="E31:F31"/>
    <mergeCell ref="B28:B29"/>
    <mergeCell ref="G31:H31"/>
    <mergeCell ref="I31:J31"/>
    <mergeCell ref="K31:L31"/>
    <mergeCell ref="M31:N31"/>
    <mergeCell ref="O31:P31"/>
    <mergeCell ref="AD28:AG28"/>
    <mergeCell ref="C29:D29"/>
    <mergeCell ref="E29:F29"/>
    <mergeCell ref="G29:H29"/>
    <mergeCell ref="I29:J29"/>
    <mergeCell ref="K29:L29"/>
    <mergeCell ref="M29:N29"/>
    <mergeCell ref="O29:P29"/>
    <mergeCell ref="AD29:AD30"/>
    <mergeCell ref="AE29:AE30"/>
    <mergeCell ref="Q28:Q29"/>
    <mergeCell ref="R28:R29"/>
    <mergeCell ref="X28:X29"/>
    <mergeCell ref="Z28:Z29"/>
    <mergeCell ref="AB28:AB29"/>
    <mergeCell ref="AG29:AG30"/>
    <mergeCell ref="Z26:Z27"/>
    <mergeCell ref="AB26:AB27"/>
    <mergeCell ref="C27:D27"/>
    <mergeCell ref="E27:F27"/>
    <mergeCell ref="G27:H27"/>
    <mergeCell ref="I27:J27"/>
    <mergeCell ref="K27:L27"/>
    <mergeCell ref="M27:N27"/>
    <mergeCell ref="O27:P27"/>
    <mergeCell ref="M25:N25"/>
    <mergeCell ref="O25:P25"/>
    <mergeCell ref="B26:B27"/>
    <mergeCell ref="Q26:Q27"/>
    <mergeCell ref="R26:R27"/>
    <mergeCell ref="B24:B25"/>
    <mergeCell ref="Q24:Q25"/>
    <mergeCell ref="R24:R25"/>
    <mergeCell ref="X26:X27"/>
    <mergeCell ref="B22:B23"/>
    <mergeCell ref="Q22:Q23"/>
    <mergeCell ref="R22:R23"/>
    <mergeCell ref="B20:B21"/>
    <mergeCell ref="Q20:Q21"/>
    <mergeCell ref="R20:R21"/>
    <mergeCell ref="X24:X25"/>
    <mergeCell ref="Z24:Z25"/>
    <mergeCell ref="AB24:AB25"/>
    <mergeCell ref="C25:D25"/>
    <mergeCell ref="E25:F25"/>
    <mergeCell ref="G25:H25"/>
    <mergeCell ref="I25:J25"/>
    <mergeCell ref="X22:X23"/>
    <mergeCell ref="Z22:Z23"/>
    <mergeCell ref="AB22:AB23"/>
    <mergeCell ref="C23:D23"/>
    <mergeCell ref="E23:F23"/>
    <mergeCell ref="G23:H23"/>
    <mergeCell ref="I23:J23"/>
    <mergeCell ref="K23:L23"/>
    <mergeCell ref="M23:N23"/>
    <mergeCell ref="O23:P23"/>
    <mergeCell ref="K25:L25"/>
    <mergeCell ref="X20:X21"/>
    <mergeCell ref="Z20:Z21"/>
    <mergeCell ref="AB20:AB21"/>
    <mergeCell ref="C21:D21"/>
    <mergeCell ref="E21:F21"/>
    <mergeCell ref="G21:H21"/>
    <mergeCell ref="I21:J21"/>
    <mergeCell ref="AB18:AB19"/>
    <mergeCell ref="C19:D19"/>
    <mergeCell ref="E19:F19"/>
    <mergeCell ref="G19:H19"/>
    <mergeCell ref="I19:J19"/>
    <mergeCell ref="K19:L19"/>
    <mergeCell ref="M19:N19"/>
    <mergeCell ref="O19:P19"/>
    <mergeCell ref="V18:V19"/>
    <mergeCell ref="W18:W19"/>
    <mergeCell ref="X18:X19"/>
    <mergeCell ref="Y18:Y19"/>
    <mergeCell ref="Z18:Z19"/>
    <mergeCell ref="AA18:AA19"/>
    <mergeCell ref="K21:L21"/>
    <mergeCell ref="M21:N21"/>
    <mergeCell ref="O21:P21"/>
    <mergeCell ref="B18:B19"/>
    <mergeCell ref="Q18:Q19"/>
    <mergeCell ref="R18:R19"/>
    <mergeCell ref="S18:S19"/>
    <mergeCell ref="T18:T19"/>
    <mergeCell ref="U18:U19"/>
    <mergeCell ref="AB16:AB17"/>
    <mergeCell ref="C17:D17"/>
    <mergeCell ref="E17:F17"/>
    <mergeCell ref="G17:H17"/>
    <mergeCell ref="I17:J17"/>
    <mergeCell ref="K17:L17"/>
    <mergeCell ref="M17:N17"/>
    <mergeCell ref="O17:P17"/>
    <mergeCell ref="V16:V17"/>
    <mergeCell ref="W16:W17"/>
    <mergeCell ref="X16:X17"/>
    <mergeCell ref="Y16:Y17"/>
    <mergeCell ref="Z16:Z17"/>
    <mergeCell ref="AA16:AA17"/>
    <mergeCell ref="B16:B17"/>
    <mergeCell ref="Q16:Q17"/>
    <mergeCell ref="R16:R17"/>
    <mergeCell ref="S16:S17"/>
    <mergeCell ref="T16:T17"/>
    <mergeCell ref="U16:U17"/>
    <mergeCell ref="AB14:AB15"/>
    <mergeCell ref="C15:D15"/>
    <mergeCell ref="E15:F15"/>
    <mergeCell ref="G15:H15"/>
    <mergeCell ref="I15:J15"/>
    <mergeCell ref="K15:L15"/>
    <mergeCell ref="M15:N15"/>
    <mergeCell ref="O15:P15"/>
    <mergeCell ref="V14:V15"/>
    <mergeCell ref="W14:W15"/>
    <mergeCell ref="X14:X15"/>
    <mergeCell ref="Y14:Y15"/>
    <mergeCell ref="Z14:Z15"/>
    <mergeCell ref="AA14:AA15"/>
    <mergeCell ref="B14:B15"/>
    <mergeCell ref="Q14:Q15"/>
    <mergeCell ref="R14:R15"/>
    <mergeCell ref="S14:S15"/>
    <mergeCell ref="T14:T15"/>
    <mergeCell ref="U14:U15"/>
    <mergeCell ref="AB12:AB13"/>
    <mergeCell ref="C13:D13"/>
    <mergeCell ref="E13:F13"/>
    <mergeCell ref="G13:H13"/>
    <mergeCell ref="I13:J13"/>
    <mergeCell ref="K13:L13"/>
    <mergeCell ref="M13:N13"/>
    <mergeCell ref="O13:P13"/>
    <mergeCell ref="V12:V13"/>
    <mergeCell ref="W12:W13"/>
    <mergeCell ref="X12:X13"/>
    <mergeCell ref="Y12:Y13"/>
    <mergeCell ref="Z12:Z13"/>
    <mergeCell ref="AA12:AA13"/>
    <mergeCell ref="B12:B13"/>
    <mergeCell ref="Q12:Q13"/>
    <mergeCell ref="R12:R13"/>
    <mergeCell ref="S12:S13"/>
    <mergeCell ref="T12:T13"/>
    <mergeCell ref="U12:U13"/>
    <mergeCell ref="AF10:AF11"/>
    <mergeCell ref="AG10:AG11"/>
    <mergeCell ref="C11:D11"/>
    <mergeCell ref="E11:F11"/>
    <mergeCell ref="G11:H11"/>
    <mergeCell ref="I11:J11"/>
    <mergeCell ref="K11:L11"/>
    <mergeCell ref="M11:N11"/>
    <mergeCell ref="O11:P11"/>
    <mergeCell ref="Y10:Y11"/>
    <mergeCell ref="Z10:Z11"/>
    <mergeCell ref="AA10:AA11"/>
    <mergeCell ref="AB10:AB11"/>
    <mergeCell ref="AD10:AD11"/>
    <mergeCell ref="AE10:AE11"/>
    <mergeCell ref="AD9:AG9"/>
    <mergeCell ref="B10:B11"/>
    <mergeCell ref="Q10:Q11"/>
    <mergeCell ref="R10:R11"/>
    <mergeCell ref="S10:S11"/>
    <mergeCell ref="T10:T11"/>
    <mergeCell ref="U10:U11"/>
    <mergeCell ref="V10:V11"/>
    <mergeCell ref="W10:W11"/>
    <mergeCell ref="X10:X11"/>
    <mergeCell ref="AB8:AB9"/>
    <mergeCell ref="C9:D9"/>
    <mergeCell ref="E9:F9"/>
    <mergeCell ref="G9:H9"/>
    <mergeCell ref="I9:J9"/>
    <mergeCell ref="K9:L9"/>
    <mergeCell ref="M9:N9"/>
    <mergeCell ref="O9:P9"/>
    <mergeCell ref="V8:V9"/>
    <mergeCell ref="W8:W9"/>
    <mergeCell ref="X8:X9"/>
    <mergeCell ref="Y8:Y9"/>
    <mergeCell ref="Z8:Z9"/>
    <mergeCell ref="AA8:AA9"/>
    <mergeCell ref="B8:B9"/>
    <mergeCell ref="Q8:Q9"/>
    <mergeCell ref="R8:R9"/>
    <mergeCell ref="S8:S9"/>
    <mergeCell ref="T8:T9"/>
    <mergeCell ref="U8:U9"/>
    <mergeCell ref="AB6:AB7"/>
    <mergeCell ref="C7:D7"/>
    <mergeCell ref="E7:F7"/>
    <mergeCell ref="G7:H7"/>
    <mergeCell ref="I7:J7"/>
    <mergeCell ref="K7:L7"/>
    <mergeCell ref="M7:N7"/>
    <mergeCell ref="O7:P7"/>
    <mergeCell ref="V6:V7"/>
    <mergeCell ref="W6:W7"/>
    <mergeCell ref="X6:X7"/>
    <mergeCell ref="Y6:Y7"/>
    <mergeCell ref="Z6:Z7"/>
    <mergeCell ref="AA6:AA7"/>
    <mergeCell ref="B6:B7"/>
    <mergeCell ref="Q6:Q7"/>
    <mergeCell ref="R6:R7"/>
    <mergeCell ref="S6:S7"/>
    <mergeCell ref="T6:T7"/>
    <mergeCell ref="U6:U7"/>
    <mergeCell ref="AE3:AE4"/>
    <mergeCell ref="C4:D4"/>
    <mergeCell ref="E4:F4"/>
    <mergeCell ref="G4:H4"/>
    <mergeCell ref="I4:J4"/>
    <mergeCell ref="K4:L4"/>
    <mergeCell ref="M4:N4"/>
    <mergeCell ref="O4:P4"/>
    <mergeCell ref="X3:X5"/>
    <mergeCell ref="Y3:Y5"/>
    <mergeCell ref="Z3:Z5"/>
    <mergeCell ref="AA3:AA5"/>
    <mergeCell ref="AB3:AB5"/>
    <mergeCell ref="AD3:AD4"/>
    <mergeCell ref="R3:R5"/>
    <mergeCell ref="S3:S5"/>
    <mergeCell ref="T3:T5"/>
    <mergeCell ref="U3:U5"/>
    <mergeCell ref="V3:V5"/>
    <mergeCell ref="W3:W5"/>
    <mergeCell ref="B2:AB2"/>
    <mergeCell ref="AD2:AE2"/>
    <mergeCell ref="C3:D3"/>
    <mergeCell ref="E3:F3"/>
    <mergeCell ref="G3:H3"/>
    <mergeCell ref="I3:J3"/>
    <mergeCell ref="K3:L3"/>
    <mergeCell ref="M3:N3"/>
    <mergeCell ref="O3:P3"/>
    <mergeCell ref="Q3:Q5"/>
  </mergeCells>
  <conditionalFormatting sqref="C1 E1 G1 I1 K1 M1 O1 O3:O8 M3:M8 K3:K8 I3:I8 G3:G6 E3:E6 C3:C8 C10 E10 G10 I10 K10 M10 O10 C12 E12 G12 I12 K12 M12 O12 O14 M14 K14 I14 G14 E14 C14 C16 E16 G16 I16 K16 M16 O16 O18 M18 K18 I18 G18 E18 C18 O20 M20 K20 I20 G20 E20 C20 C22 E22 G22 I22 K22 M22 O22 O24 M24 K24 I24 G24 E24 C24 C26 E26 G26 I26 K26 M26 O26 O28 M28 K28 I28 G28 E28 C28 C30 E30 G30 I30 K30 M30 O30 O32 M32 K32 I32 G32 E32 C32 C34 E34 G34 I34 K34 M34 O34 O36 M36 K36 I36 G36 E36 C36 O38 M38 K38 I38 G38 E38 C38 C42:C1048576 E42:E1048576 G42:G1048576 I42:I1048576 K42:K1048576 M42:M1048576 O42:O1048576 G8 E8">
    <cfRule type="cellIs" dxfId="85" priority="40" operator="equal">
      <formula>"X"</formula>
    </cfRule>
  </conditionalFormatting>
  <conditionalFormatting sqref="D1 F1 H1 J1 L1 N1 P1 P3:P8 N3:N8 L3:L8 J3:J8 H3:H6 F3:F6 D3:D8 D10 F10 H10 J10 L10 N10 P10 D12 F12 H12 J12 L12 N12 P12 P14 N14 L14 J14 H14 F14 D14 D16 F16 H16 J16 L16 N16 P16 P18 N18 L18 J18 H18 F18 D18 P20 N20 L20 J20 H20 F20 D20 D22 F22 H22 J22 L22 N22 P22 P24 N24 L24 J24 H24 F24 D24 D26 F26 H26 J26 L26 N26 P26 P28 N28 L28 J28 H28 F28 D28 D30 F30 H30 J30 L30 N30 P30 P32 N32 L32 J32 H32 F32 D32 D34 F34 H34 J34 L34 N34 P34 P36 N36 L36 J36 H36 F36 D36 P38 N38 L38 J38 H38 F38 D38 D42:D1048576 F42:F1048576 H42:H1048576 J42:J1048576 L42:L1048576 N42:N1048576 P42:P1048576 H8 F8">
    <cfRule type="cellIs" dxfId="84" priority="39" operator="equal">
      <formula>"X"</formula>
    </cfRule>
  </conditionalFormatting>
  <conditionalFormatting sqref="O9 M9 K9 I9 G9 E9 C9">
    <cfRule type="cellIs" dxfId="83" priority="38" operator="equal">
      <formula>"X"</formula>
    </cfRule>
  </conditionalFormatting>
  <conditionalFormatting sqref="P9 N9 L9 J9 H9 F9 D9">
    <cfRule type="cellIs" dxfId="82" priority="37" operator="equal">
      <formula>"X"</formula>
    </cfRule>
  </conditionalFormatting>
  <conditionalFormatting sqref="O11 M11 K11 I11 G11 E11 C11">
    <cfRule type="cellIs" dxfId="81" priority="36" operator="equal">
      <formula>"X"</formula>
    </cfRule>
  </conditionalFormatting>
  <conditionalFormatting sqref="P11 N11 L11 J11 H11 F11 D11">
    <cfRule type="cellIs" dxfId="80" priority="35" operator="equal">
      <formula>"X"</formula>
    </cfRule>
  </conditionalFormatting>
  <conditionalFormatting sqref="O39 M39 K39 I39 G39 E39 C39">
    <cfRule type="cellIs" dxfId="79" priority="26" operator="equal">
      <formula>"X"</formula>
    </cfRule>
  </conditionalFormatting>
  <conditionalFormatting sqref="P39 N39 L39 J39 H39 F39 D39">
    <cfRule type="cellIs" dxfId="78" priority="25" operator="equal">
      <formula>"X"</formula>
    </cfRule>
  </conditionalFormatting>
  <conditionalFormatting sqref="O13 M13 K13 I13 G13 E13 C13">
    <cfRule type="cellIs" dxfId="77" priority="34" operator="equal">
      <formula>"X"</formula>
    </cfRule>
  </conditionalFormatting>
  <conditionalFormatting sqref="P13 N13 L13 J13 H13 F13 D13">
    <cfRule type="cellIs" dxfId="76" priority="33" operator="equal">
      <formula>"X"</formula>
    </cfRule>
  </conditionalFormatting>
  <conditionalFormatting sqref="O15 M15 K15 I15 G15 E15 C15">
    <cfRule type="cellIs" dxfId="75" priority="32" operator="equal">
      <formula>"X"</formula>
    </cfRule>
  </conditionalFormatting>
  <conditionalFormatting sqref="P15 N15 L15 J15 H15 F15 D15">
    <cfRule type="cellIs" dxfId="74" priority="31" operator="equal">
      <formula>"X"</formula>
    </cfRule>
  </conditionalFormatting>
  <conditionalFormatting sqref="O17 M17 K17 I17 G17 C17">
    <cfRule type="cellIs" dxfId="73" priority="30" operator="equal">
      <formula>"X"</formula>
    </cfRule>
  </conditionalFormatting>
  <conditionalFormatting sqref="P17 N17 L17 J17 H17 D17">
    <cfRule type="cellIs" dxfId="72" priority="29" operator="equal">
      <formula>"X"</formula>
    </cfRule>
  </conditionalFormatting>
  <conditionalFormatting sqref="O19 M19 K19 I19 G19 C19">
    <cfRule type="cellIs" dxfId="71" priority="28" operator="equal">
      <formula>"X"</formula>
    </cfRule>
  </conditionalFormatting>
  <conditionalFormatting sqref="P19 N19 L19 J19 H19 D19">
    <cfRule type="cellIs" dxfId="70" priority="27" operator="equal">
      <formula>"X"</formula>
    </cfRule>
  </conditionalFormatting>
  <conditionalFormatting sqref="G7 E7">
    <cfRule type="cellIs" dxfId="69" priority="24" operator="equal">
      <formula>"X"</formula>
    </cfRule>
  </conditionalFormatting>
  <conditionalFormatting sqref="H7 F7">
    <cfRule type="cellIs" dxfId="68" priority="23" operator="equal">
      <formula>"X"</formula>
    </cfRule>
  </conditionalFormatting>
  <conditionalFormatting sqref="C37 E37 G37 I37 K37 M37 O37">
    <cfRule type="cellIs" dxfId="67" priority="22" operator="equal">
      <formula>"X"</formula>
    </cfRule>
  </conditionalFormatting>
  <conditionalFormatting sqref="D37 F37 H37 J37 L37 N37 P37">
    <cfRule type="cellIs" dxfId="66" priority="21" operator="equal">
      <formula>"X"</formula>
    </cfRule>
  </conditionalFormatting>
  <conditionalFormatting sqref="C35 E35 G35 I35 K35 M35 O35">
    <cfRule type="cellIs" dxfId="65" priority="20" operator="equal">
      <formula>"X"</formula>
    </cfRule>
  </conditionalFormatting>
  <conditionalFormatting sqref="D35 F35 H35 J35 L35 N35">
    <cfRule type="cellIs" dxfId="64" priority="19" operator="equal">
      <formula>"X"</formula>
    </cfRule>
  </conditionalFormatting>
  <conditionalFormatting sqref="C33 E33 G33 I33 K33 M33 O33">
    <cfRule type="cellIs" dxfId="63" priority="18" operator="equal">
      <formula>"X"</formula>
    </cfRule>
  </conditionalFormatting>
  <conditionalFormatting sqref="D33 F33 H33 J33 L33 N33 P33">
    <cfRule type="cellIs" dxfId="62" priority="17" operator="equal">
      <formula>"X"</formula>
    </cfRule>
  </conditionalFormatting>
  <conditionalFormatting sqref="C31 E31 G31 I31 K31 M31 O31">
    <cfRule type="cellIs" dxfId="61" priority="16" operator="equal">
      <formula>"X"</formula>
    </cfRule>
  </conditionalFormatting>
  <conditionalFormatting sqref="D31 F31 H31 J31 L31 N31 P31">
    <cfRule type="cellIs" dxfId="60" priority="15" operator="equal">
      <formula>"X"</formula>
    </cfRule>
  </conditionalFormatting>
  <conditionalFormatting sqref="C29 E29 G29 I29 K29 M29 O29">
    <cfRule type="cellIs" dxfId="59" priority="14" operator="equal">
      <formula>"X"</formula>
    </cfRule>
  </conditionalFormatting>
  <conditionalFormatting sqref="D29 F29 H29 J29 L29 N29 P29">
    <cfRule type="cellIs" dxfId="58" priority="13" operator="equal">
      <formula>"X"</formula>
    </cfRule>
  </conditionalFormatting>
  <conditionalFormatting sqref="C27 E27 G27 I27 K27 M27 O27">
    <cfRule type="cellIs" dxfId="57" priority="12" operator="equal">
      <formula>"X"</formula>
    </cfRule>
  </conditionalFormatting>
  <conditionalFormatting sqref="D27 F27 H27 J27 L27 N27 P27">
    <cfRule type="cellIs" dxfId="56" priority="11" operator="equal">
      <formula>"X"</formula>
    </cfRule>
  </conditionalFormatting>
  <conditionalFormatting sqref="C25 E25 G25 I25 K25 M25 O25">
    <cfRule type="cellIs" dxfId="55" priority="10" operator="equal">
      <formula>"X"</formula>
    </cfRule>
  </conditionalFormatting>
  <conditionalFormatting sqref="D25 F25 H25 J25 L25 N25 P25">
    <cfRule type="cellIs" dxfId="54" priority="9" operator="equal">
      <formula>"X"</formula>
    </cfRule>
  </conditionalFormatting>
  <conditionalFormatting sqref="C23 E23 G23 I23 K23 M23 O23">
    <cfRule type="cellIs" dxfId="53" priority="8" operator="equal">
      <formula>"X"</formula>
    </cfRule>
  </conditionalFormatting>
  <conditionalFormatting sqref="D23 F23 H23 J23 L23 N23 P23">
    <cfRule type="cellIs" dxfId="52" priority="7" operator="equal">
      <formula>"X"</formula>
    </cfRule>
  </conditionalFormatting>
  <conditionalFormatting sqref="C21 E21 G21 I21 K21 M21 O21">
    <cfRule type="cellIs" dxfId="51" priority="6" operator="equal">
      <formula>"X"</formula>
    </cfRule>
  </conditionalFormatting>
  <conditionalFormatting sqref="D21 F21 H21 J21 L21 N21 P21">
    <cfRule type="cellIs" dxfId="50" priority="5" operator="equal">
      <formula>"X"</formula>
    </cfRule>
  </conditionalFormatting>
  <conditionalFormatting sqref="E19">
    <cfRule type="cellIs" dxfId="49" priority="4" operator="equal">
      <formula>"X"</formula>
    </cfRule>
  </conditionalFormatting>
  <conditionalFormatting sqref="F19">
    <cfRule type="cellIs" dxfId="48" priority="3" operator="equal">
      <formula>"X"</formula>
    </cfRule>
  </conditionalFormatting>
  <conditionalFormatting sqref="E17">
    <cfRule type="cellIs" dxfId="47" priority="2" operator="equal">
      <formula>"X"</formula>
    </cfRule>
  </conditionalFormatting>
  <conditionalFormatting sqref="F17">
    <cfRule type="cellIs" dxfId="46" priority="1" operator="equal">
      <formula>"X"</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workbookViewId="0">
      <pane ySplit="3" topLeftCell="A4" activePane="bottomLeft" state="frozen"/>
      <selection activeCell="H31" sqref="H31:H32"/>
      <selection pane="bottomLeft" activeCell="H31" sqref="H31:H32"/>
    </sheetView>
  </sheetViews>
  <sheetFormatPr baseColWidth="10" defaultColWidth="0" defaultRowHeight="14.45" customHeight="1" zeroHeight="1" x14ac:dyDescent="0.3"/>
  <cols>
    <col min="1" max="1" width="10.25" customWidth="1"/>
    <col min="2" max="2" width="13.25" customWidth="1"/>
    <col min="3" max="3" width="42.25" customWidth="1"/>
    <col min="4" max="4" width="36.5" customWidth="1"/>
    <col min="5" max="5" width="8" customWidth="1"/>
    <col min="6" max="6" width="10.25" customWidth="1"/>
    <col min="7" max="16384" width="10.25" hidden="1"/>
  </cols>
  <sheetData>
    <row r="1" spans="1:6" ht="17.25" thickBot="1" x14ac:dyDescent="0.35">
      <c r="A1" s="33"/>
      <c r="B1" s="33"/>
      <c r="C1" s="33"/>
      <c r="D1" s="33"/>
      <c r="E1" s="33"/>
      <c r="F1" s="33"/>
    </row>
    <row r="2" spans="1:6" ht="31.5" customHeight="1" thickTop="1" thickBot="1" x14ac:dyDescent="0.35">
      <c r="A2" s="33"/>
      <c r="B2" s="160" t="s">
        <v>213</v>
      </c>
      <c r="C2" s="160"/>
      <c r="D2" s="160"/>
      <c r="E2" s="160"/>
      <c r="F2" s="33"/>
    </row>
    <row r="3" spans="1:6" ht="18" thickTop="1" thickBot="1" x14ac:dyDescent="0.35">
      <c r="A3" s="33"/>
      <c r="B3" s="42" t="s">
        <v>222</v>
      </c>
      <c r="C3" s="42" t="s">
        <v>223</v>
      </c>
      <c r="D3" s="42" t="s">
        <v>297</v>
      </c>
      <c r="E3" s="42" t="s">
        <v>224</v>
      </c>
      <c r="F3" s="33"/>
    </row>
    <row r="4" spans="1:6" ht="34.5" thickTop="1" thickBot="1" x14ac:dyDescent="0.35">
      <c r="A4" s="33"/>
      <c r="B4" s="43" t="s">
        <v>298</v>
      </c>
      <c r="C4" s="35" t="s">
        <v>299</v>
      </c>
      <c r="D4" s="35" t="s">
        <v>300</v>
      </c>
      <c r="E4" s="36">
        <v>1</v>
      </c>
      <c r="F4" s="33"/>
    </row>
    <row r="5" spans="1:6" ht="34.5" thickTop="1" thickBot="1" x14ac:dyDescent="0.35">
      <c r="A5" s="33"/>
      <c r="B5" s="43" t="s">
        <v>301</v>
      </c>
      <c r="C5" s="35" t="s">
        <v>302</v>
      </c>
      <c r="D5" s="35" t="s">
        <v>303</v>
      </c>
      <c r="E5" s="36">
        <v>2</v>
      </c>
      <c r="F5" s="33"/>
    </row>
    <row r="6" spans="1:6" ht="34.5" thickTop="1" thickBot="1" x14ac:dyDescent="0.35">
      <c r="A6" s="33"/>
      <c r="B6" s="43" t="s">
        <v>304</v>
      </c>
      <c r="C6" s="35" t="s">
        <v>305</v>
      </c>
      <c r="D6" s="35" t="s">
        <v>306</v>
      </c>
      <c r="E6" s="36">
        <v>3</v>
      </c>
      <c r="F6" s="33"/>
    </row>
    <row r="7" spans="1:6" ht="34.5" thickTop="1" thickBot="1" x14ac:dyDescent="0.35">
      <c r="A7" s="33"/>
      <c r="B7" s="43" t="s">
        <v>307</v>
      </c>
      <c r="C7" s="35" t="s">
        <v>308</v>
      </c>
      <c r="D7" s="35" t="s">
        <v>309</v>
      </c>
      <c r="E7" s="36">
        <v>4</v>
      </c>
      <c r="F7" s="33"/>
    </row>
    <row r="8" spans="1:6" ht="67.5" thickTop="1" thickBot="1" x14ac:dyDescent="0.35">
      <c r="A8" s="33"/>
      <c r="B8" s="43" t="s">
        <v>310</v>
      </c>
      <c r="C8" s="35" t="s">
        <v>311</v>
      </c>
      <c r="D8" s="35" t="s">
        <v>312</v>
      </c>
      <c r="E8" s="36">
        <v>5</v>
      </c>
      <c r="F8" s="33"/>
    </row>
    <row r="9" spans="1:6" s="33" customFormat="1" ht="17.25" thickTop="1" x14ac:dyDescent="0.3"/>
  </sheetData>
  <mergeCells count="1">
    <mergeCell ref="B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zoomScale="90" zoomScaleNormal="90" workbookViewId="0">
      <selection activeCell="H31" sqref="H31:H32"/>
    </sheetView>
  </sheetViews>
  <sheetFormatPr baseColWidth="10" defaultColWidth="11.375" defaultRowHeight="16.5" x14ac:dyDescent="0.3"/>
  <cols>
    <col min="1" max="1" width="18.75" style="1" customWidth="1"/>
    <col min="2" max="2" width="21.5" style="1" customWidth="1"/>
    <col min="3" max="3" width="9.625" style="1" customWidth="1"/>
    <col min="4" max="6" width="21.375" style="1" customWidth="1"/>
    <col min="7" max="8" width="17.875" style="1" customWidth="1"/>
    <col min="9" max="16384" width="11.375" style="1"/>
  </cols>
  <sheetData>
    <row r="1" spans="1:8" ht="24" customHeight="1" x14ac:dyDescent="0.3"/>
    <row r="2" spans="1:8" ht="24" customHeight="1" x14ac:dyDescent="0.3"/>
    <row r="3" spans="1:8" ht="24" customHeight="1" x14ac:dyDescent="0.3">
      <c r="D3" s="161"/>
      <c r="E3" s="161"/>
      <c r="F3" s="161"/>
    </row>
    <row r="4" spans="1:8" ht="24" customHeight="1" x14ac:dyDescent="0.3">
      <c r="D4" s="161" t="s">
        <v>35</v>
      </c>
      <c r="E4" s="161"/>
      <c r="F4" s="161"/>
    </row>
    <row r="5" spans="1:8" ht="24" customHeight="1" x14ac:dyDescent="0.3"/>
    <row r="6" spans="1:8" ht="56.25" customHeight="1" x14ac:dyDescent="0.3">
      <c r="B6" s="9" t="s">
        <v>314</v>
      </c>
      <c r="C6" s="52">
        <v>5</v>
      </c>
      <c r="D6" s="12"/>
      <c r="E6" s="12"/>
      <c r="F6" s="12"/>
      <c r="H6" s="7" t="s">
        <v>28</v>
      </c>
    </row>
    <row r="7" spans="1:8" ht="56.25" customHeight="1" x14ac:dyDescent="0.3">
      <c r="B7" s="9" t="s">
        <v>307</v>
      </c>
      <c r="C7" s="52">
        <v>4</v>
      </c>
      <c r="D7" s="13"/>
      <c r="E7" s="13"/>
      <c r="F7" s="12"/>
      <c r="H7" s="2" t="s">
        <v>1</v>
      </c>
    </row>
    <row r="8" spans="1:8" ht="56.25" customHeight="1" x14ac:dyDescent="0.3">
      <c r="A8" s="6" t="s">
        <v>34</v>
      </c>
      <c r="B8" s="9" t="s">
        <v>304</v>
      </c>
      <c r="C8" s="52">
        <v>3</v>
      </c>
      <c r="D8" s="13"/>
      <c r="E8" s="13"/>
      <c r="F8" s="12"/>
      <c r="H8" s="3" t="s">
        <v>3</v>
      </c>
    </row>
    <row r="9" spans="1:8" ht="56.25" customHeight="1" x14ac:dyDescent="0.3">
      <c r="B9" s="9" t="s">
        <v>301</v>
      </c>
      <c r="C9" s="52">
        <v>2</v>
      </c>
      <c r="D9" s="14"/>
      <c r="E9" s="13"/>
      <c r="F9" s="12"/>
      <c r="H9" s="4" t="s">
        <v>0</v>
      </c>
    </row>
    <row r="10" spans="1:8" ht="56.25" customHeight="1" x14ac:dyDescent="0.3">
      <c r="B10" s="9" t="s">
        <v>315</v>
      </c>
      <c r="C10" s="52">
        <v>1</v>
      </c>
      <c r="D10" s="14"/>
      <c r="E10" s="13"/>
      <c r="F10" s="12"/>
    </row>
    <row r="11" spans="1:8" x14ac:dyDescent="0.3">
      <c r="D11" s="5">
        <v>3</v>
      </c>
      <c r="E11" s="5">
        <v>4</v>
      </c>
      <c r="F11" s="5">
        <v>5</v>
      </c>
    </row>
    <row r="12" spans="1:8" x14ac:dyDescent="0.3">
      <c r="D12" s="5" t="s">
        <v>3</v>
      </c>
      <c r="E12" s="5" t="s">
        <v>23</v>
      </c>
      <c r="F12" s="5" t="s">
        <v>22</v>
      </c>
    </row>
    <row r="13" spans="1:8" x14ac:dyDescent="0.3">
      <c r="D13" s="5"/>
      <c r="E13" s="5"/>
      <c r="F13" s="5"/>
    </row>
    <row r="14" spans="1:8" x14ac:dyDescent="0.3">
      <c r="D14" s="162"/>
      <c r="E14" s="162"/>
      <c r="F14" s="162"/>
    </row>
  </sheetData>
  <mergeCells count="3">
    <mergeCell ref="D3:F3"/>
    <mergeCell ref="D14:F14"/>
    <mergeCell ref="D4:F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14"/>
  <sheetViews>
    <sheetView zoomScale="90" zoomScaleNormal="90" workbookViewId="0">
      <selection activeCell="H31" sqref="H31:H32"/>
    </sheetView>
  </sheetViews>
  <sheetFormatPr baseColWidth="10" defaultColWidth="11.375" defaultRowHeight="16.5" x14ac:dyDescent="0.3"/>
  <cols>
    <col min="1" max="1" width="8.5" style="1" customWidth="1"/>
    <col min="2" max="2" width="14.625" style="1" customWidth="1"/>
    <col min="3" max="3" width="17.875" style="1" customWidth="1"/>
    <col min="4" max="6" width="21.875" style="1" customWidth="1"/>
    <col min="7" max="8" width="17.875" style="1" customWidth="1"/>
    <col min="9" max="16384" width="11.375" style="1"/>
  </cols>
  <sheetData>
    <row r="3" spans="2:8" ht="20.25" x14ac:dyDescent="0.3">
      <c r="D3" s="161"/>
      <c r="E3" s="161"/>
      <c r="F3" s="161"/>
    </row>
    <row r="4" spans="2:8" ht="50.1" customHeight="1" x14ac:dyDescent="0.3">
      <c r="D4" s="161" t="s">
        <v>36</v>
      </c>
      <c r="E4" s="161"/>
      <c r="F4" s="161"/>
    </row>
    <row r="5" spans="2:8" ht="20.25" customHeight="1" x14ac:dyDescent="0.3"/>
    <row r="6" spans="2:8" ht="57" customHeight="1" x14ac:dyDescent="0.3">
      <c r="C6" s="9" t="s">
        <v>52</v>
      </c>
      <c r="D6" s="12"/>
      <c r="E6" s="12"/>
      <c r="F6" s="12"/>
      <c r="H6" s="7" t="s">
        <v>28</v>
      </c>
    </row>
    <row r="7" spans="2:8" ht="57" customHeight="1" x14ac:dyDescent="0.3">
      <c r="C7" s="9" t="s">
        <v>53</v>
      </c>
      <c r="D7" s="13"/>
      <c r="E7" s="13"/>
      <c r="F7" s="12"/>
      <c r="H7" s="2" t="s">
        <v>1</v>
      </c>
    </row>
    <row r="8" spans="2:8" ht="57" customHeight="1" x14ac:dyDescent="0.3">
      <c r="B8" s="6" t="s">
        <v>34</v>
      </c>
      <c r="C8" s="9" t="s">
        <v>54</v>
      </c>
      <c r="D8" s="13"/>
      <c r="E8" s="13"/>
      <c r="F8" s="12"/>
      <c r="H8" s="3" t="s">
        <v>3</v>
      </c>
    </row>
    <row r="9" spans="2:8" ht="57" customHeight="1" x14ac:dyDescent="0.3">
      <c r="C9" s="9" t="s">
        <v>55</v>
      </c>
      <c r="D9" s="14"/>
      <c r="E9" s="13"/>
      <c r="F9" s="12"/>
      <c r="H9" s="4" t="s">
        <v>0</v>
      </c>
    </row>
    <row r="10" spans="2:8" ht="57" customHeight="1" x14ac:dyDescent="0.3">
      <c r="C10" s="9" t="s">
        <v>141</v>
      </c>
      <c r="D10" s="14"/>
      <c r="E10" s="13"/>
      <c r="F10" s="12"/>
    </row>
    <row r="11" spans="2:8" ht="18" customHeight="1" x14ac:dyDescent="0.3">
      <c r="D11" s="5">
        <v>3</v>
      </c>
      <c r="E11" s="5">
        <v>4</v>
      </c>
      <c r="F11" s="5">
        <v>5</v>
      </c>
    </row>
    <row r="12" spans="2:8" x14ac:dyDescent="0.3">
      <c r="D12" s="5" t="s">
        <v>3</v>
      </c>
      <c r="E12" s="5" t="s">
        <v>23</v>
      </c>
      <c r="F12" s="5" t="s">
        <v>22</v>
      </c>
    </row>
    <row r="13" spans="2:8" x14ac:dyDescent="0.3">
      <c r="D13" s="5"/>
      <c r="E13" s="5"/>
      <c r="F13" s="5"/>
    </row>
    <row r="14" spans="2:8" x14ac:dyDescent="0.3">
      <c r="D14" s="162"/>
      <c r="E14" s="162"/>
      <c r="F14" s="162"/>
    </row>
  </sheetData>
  <mergeCells count="3">
    <mergeCell ref="D3:F3"/>
    <mergeCell ref="D4:F4"/>
    <mergeCell ref="D14:F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4"/>
  <sheetViews>
    <sheetView zoomScaleNormal="100" workbookViewId="0">
      <selection activeCell="AAM14" sqref="AAM14"/>
    </sheetView>
  </sheetViews>
  <sheetFormatPr baseColWidth="10" defaultColWidth="18.875" defaultRowHeight="16.5" x14ac:dyDescent="0.3"/>
  <cols>
    <col min="1" max="1" width="20" style="8" customWidth="1"/>
    <col min="2" max="3" width="18.875" style="8"/>
    <col min="4" max="4" width="30.875" style="8" customWidth="1"/>
    <col min="5" max="5" width="96.625" style="8" customWidth="1"/>
    <col min="6" max="16384" width="18.875" style="8"/>
  </cols>
  <sheetData>
    <row r="1" spans="1:15" x14ac:dyDescent="0.3">
      <c r="G1" s="163" t="s">
        <v>56</v>
      </c>
      <c r="I1" s="163" t="s">
        <v>57</v>
      </c>
    </row>
    <row r="2" spans="1:15" ht="30" x14ac:dyDescent="0.3">
      <c r="A2" s="10" t="s">
        <v>12</v>
      </c>
      <c r="B2" s="10" t="s">
        <v>16</v>
      </c>
      <c r="C2" s="10" t="s">
        <v>19</v>
      </c>
      <c r="D2" s="10" t="s">
        <v>89</v>
      </c>
      <c r="E2" s="10" t="s">
        <v>58</v>
      </c>
      <c r="F2" s="10" t="s">
        <v>20</v>
      </c>
      <c r="G2" s="163"/>
      <c r="H2" s="10" t="s">
        <v>21</v>
      </c>
      <c r="I2" s="163"/>
      <c r="J2" s="10" t="s">
        <v>24</v>
      </c>
      <c r="K2" s="10" t="s">
        <v>26</v>
      </c>
      <c r="L2" s="10" t="s">
        <v>10</v>
      </c>
      <c r="M2" s="10" t="s">
        <v>11</v>
      </c>
      <c r="N2" s="10" t="s">
        <v>29</v>
      </c>
      <c r="O2" s="10" t="s">
        <v>31</v>
      </c>
    </row>
    <row r="3" spans="1:15" ht="33" x14ac:dyDescent="0.3">
      <c r="A3" s="8" t="s">
        <v>7</v>
      </c>
      <c r="B3" s="8" t="s">
        <v>17</v>
      </c>
      <c r="C3" s="8" t="s">
        <v>84</v>
      </c>
      <c r="D3" s="8" t="s">
        <v>90</v>
      </c>
      <c r="E3" s="8" t="s">
        <v>140</v>
      </c>
      <c r="F3" s="8" t="s">
        <v>59</v>
      </c>
      <c r="G3" s="11">
        <v>5</v>
      </c>
      <c r="H3" s="8" t="s">
        <v>60</v>
      </c>
      <c r="I3" s="11">
        <v>5</v>
      </c>
      <c r="J3" s="8" t="s">
        <v>25</v>
      </c>
      <c r="K3" s="8" t="s">
        <v>4</v>
      </c>
      <c r="L3" s="8" t="s">
        <v>69</v>
      </c>
      <c r="M3" s="8" t="s">
        <v>71</v>
      </c>
      <c r="N3" s="8" t="s">
        <v>30</v>
      </c>
      <c r="O3" s="8" t="s">
        <v>6</v>
      </c>
    </row>
    <row r="4" spans="1:15" ht="33" x14ac:dyDescent="0.3">
      <c r="A4" s="8" t="s">
        <v>76</v>
      </c>
      <c r="B4" s="8" t="s">
        <v>80</v>
      </c>
      <c r="C4" s="8" t="s">
        <v>83</v>
      </c>
      <c r="D4" s="8" t="s">
        <v>91</v>
      </c>
      <c r="E4" s="8" t="s">
        <v>99</v>
      </c>
      <c r="F4" s="8" t="s">
        <v>61</v>
      </c>
      <c r="G4" s="11">
        <v>4</v>
      </c>
      <c r="H4" s="8" t="s">
        <v>50</v>
      </c>
      <c r="I4" s="11">
        <v>4</v>
      </c>
      <c r="J4" s="8" t="s">
        <v>1</v>
      </c>
      <c r="K4" s="8" t="s">
        <v>27</v>
      </c>
      <c r="L4" s="8" t="s">
        <v>70</v>
      </c>
      <c r="M4" s="8" t="s">
        <v>72</v>
      </c>
      <c r="N4" s="8" t="s">
        <v>74</v>
      </c>
      <c r="O4" s="8" t="s">
        <v>5</v>
      </c>
    </row>
    <row r="5" spans="1:15" ht="33" x14ac:dyDescent="0.3">
      <c r="A5" s="8" t="s">
        <v>8</v>
      </c>
      <c r="B5" s="8" t="s">
        <v>81</v>
      </c>
      <c r="C5" s="8" t="s">
        <v>85</v>
      </c>
      <c r="D5" s="8" t="s">
        <v>92</v>
      </c>
      <c r="E5" s="8" t="s">
        <v>100</v>
      </c>
      <c r="F5" s="8" t="s">
        <v>49</v>
      </c>
      <c r="G5" s="11">
        <v>3</v>
      </c>
      <c r="H5" s="8" t="s">
        <v>62</v>
      </c>
      <c r="I5" s="11">
        <v>3</v>
      </c>
      <c r="J5" s="8" t="s">
        <v>3</v>
      </c>
      <c r="L5" s="8" t="s">
        <v>73</v>
      </c>
      <c r="M5" s="8" t="s">
        <v>73</v>
      </c>
      <c r="N5" s="8" t="s">
        <v>32</v>
      </c>
    </row>
    <row r="6" spans="1:15" ht="33" x14ac:dyDescent="0.3">
      <c r="A6" s="8" t="s">
        <v>14</v>
      </c>
      <c r="B6" s="8" t="s">
        <v>15</v>
      </c>
      <c r="C6" s="8" t="s">
        <v>87</v>
      </c>
      <c r="D6" s="8" t="s">
        <v>93</v>
      </c>
      <c r="E6" s="8" t="s">
        <v>101</v>
      </c>
      <c r="F6" s="8" t="s">
        <v>51</v>
      </c>
      <c r="G6" s="11">
        <v>2</v>
      </c>
      <c r="H6" s="8" t="s">
        <v>63</v>
      </c>
      <c r="I6" s="11">
        <v>2</v>
      </c>
      <c r="J6" s="8" t="s">
        <v>0</v>
      </c>
      <c r="N6" s="8" t="s">
        <v>75</v>
      </c>
    </row>
    <row r="7" spans="1:15" ht="33" x14ac:dyDescent="0.3">
      <c r="A7" s="8" t="s">
        <v>15</v>
      </c>
      <c r="B7" s="8" t="s">
        <v>18</v>
      </c>
      <c r="C7" s="8" t="s">
        <v>86</v>
      </c>
      <c r="D7" s="8" t="s">
        <v>94</v>
      </c>
      <c r="E7" s="8" t="s">
        <v>102</v>
      </c>
      <c r="F7" s="8" t="s">
        <v>98</v>
      </c>
      <c r="G7" s="11">
        <v>1</v>
      </c>
      <c r="H7" s="8" t="s">
        <v>64</v>
      </c>
      <c r="I7" s="11">
        <v>1</v>
      </c>
    </row>
    <row r="8" spans="1:15" ht="33" x14ac:dyDescent="0.3">
      <c r="A8" s="8" t="s">
        <v>13</v>
      </c>
      <c r="B8" s="8" t="s">
        <v>82</v>
      </c>
      <c r="C8" s="8" t="s">
        <v>88</v>
      </c>
      <c r="D8" s="8" t="s">
        <v>95</v>
      </c>
      <c r="E8" s="8" t="s">
        <v>103</v>
      </c>
    </row>
    <row r="9" spans="1:15" ht="33" x14ac:dyDescent="0.3">
      <c r="A9" s="8" t="s">
        <v>77</v>
      </c>
      <c r="B9" s="8" t="s">
        <v>33</v>
      </c>
      <c r="C9" s="8" t="s">
        <v>33</v>
      </c>
      <c r="D9" s="8" t="s">
        <v>96</v>
      </c>
      <c r="E9" s="8" t="s">
        <v>104</v>
      </c>
    </row>
    <row r="10" spans="1:15" ht="33" x14ac:dyDescent="0.3">
      <c r="A10" s="8" t="s">
        <v>37</v>
      </c>
      <c r="D10" s="8" t="s">
        <v>33</v>
      </c>
      <c r="E10" s="8" t="s">
        <v>108</v>
      </c>
    </row>
    <row r="11" spans="1:15" x14ac:dyDescent="0.3">
      <c r="A11" s="8" t="s">
        <v>78</v>
      </c>
      <c r="E11" s="8" t="s">
        <v>109</v>
      </c>
    </row>
    <row r="12" spans="1:15" x14ac:dyDescent="0.3">
      <c r="A12" s="8" t="s">
        <v>18</v>
      </c>
      <c r="E12" s="8" t="s">
        <v>110</v>
      </c>
    </row>
    <row r="13" spans="1:15" x14ac:dyDescent="0.3">
      <c r="E13" s="8" t="s">
        <v>111</v>
      </c>
    </row>
    <row r="14" spans="1:15" x14ac:dyDescent="0.3">
      <c r="A14" s="8" t="s">
        <v>67</v>
      </c>
      <c r="E14" s="8" t="s">
        <v>112</v>
      </c>
    </row>
    <row r="15" spans="1:15" x14ac:dyDescent="0.3">
      <c r="E15" s="8" t="s">
        <v>105</v>
      </c>
    </row>
    <row r="16" spans="1:15" x14ac:dyDescent="0.3">
      <c r="E16" s="8" t="s">
        <v>113</v>
      </c>
    </row>
    <row r="17" spans="5:5" x14ac:dyDescent="0.3">
      <c r="E17" s="8" t="s">
        <v>106</v>
      </c>
    </row>
    <row r="18" spans="5:5" x14ac:dyDescent="0.3">
      <c r="E18" s="8" t="s">
        <v>107</v>
      </c>
    </row>
    <row r="19" spans="5:5" x14ac:dyDescent="0.3">
      <c r="E19" s="8" t="s">
        <v>114</v>
      </c>
    </row>
    <row r="20" spans="5:5" x14ac:dyDescent="0.3">
      <c r="E20" s="8" t="s">
        <v>115</v>
      </c>
    </row>
    <row r="21" spans="5:5" x14ac:dyDescent="0.3">
      <c r="E21" s="8" t="s">
        <v>116</v>
      </c>
    </row>
    <row r="22" spans="5:5" x14ac:dyDescent="0.3">
      <c r="E22" s="8" t="s">
        <v>117</v>
      </c>
    </row>
    <row r="23" spans="5:5" x14ac:dyDescent="0.3">
      <c r="E23" s="8" t="s">
        <v>118</v>
      </c>
    </row>
    <row r="24" spans="5:5" x14ac:dyDescent="0.3">
      <c r="E24" s="8" t="s">
        <v>119</v>
      </c>
    </row>
    <row r="25" spans="5:5" x14ac:dyDescent="0.3">
      <c r="E25" s="8" t="s">
        <v>120</v>
      </c>
    </row>
    <row r="26" spans="5:5" x14ac:dyDescent="0.3">
      <c r="E26" s="8" t="s">
        <v>121</v>
      </c>
    </row>
    <row r="27" spans="5:5" x14ac:dyDescent="0.3">
      <c r="E27" s="8" t="s">
        <v>122</v>
      </c>
    </row>
    <row r="28" spans="5:5" x14ac:dyDescent="0.3">
      <c r="E28" s="8" t="s">
        <v>123</v>
      </c>
    </row>
    <row r="29" spans="5:5" x14ac:dyDescent="0.3">
      <c r="E29" s="8" t="s">
        <v>124</v>
      </c>
    </row>
    <row r="30" spans="5:5" ht="33" x14ac:dyDescent="0.3">
      <c r="E30" s="8" t="s">
        <v>125</v>
      </c>
    </row>
    <row r="31" spans="5:5" ht="33" x14ac:dyDescent="0.3">
      <c r="E31" s="8" t="s">
        <v>126</v>
      </c>
    </row>
    <row r="32" spans="5:5" ht="33" x14ac:dyDescent="0.3">
      <c r="E32" s="8" t="s">
        <v>127</v>
      </c>
    </row>
    <row r="33" spans="5:5" x14ac:dyDescent="0.3">
      <c r="E33" s="8" t="s">
        <v>128</v>
      </c>
    </row>
    <row r="34" spans="5:5" x14ac:dyDescent="0.3">
      <c r="E34" s="8" t="s">
        <v>129</v>
      </c>
    </row>
    <row r="35" spans="5:5" x14ac:dyDescent="0.3">
      <c r="E35" s="8" t="s">
        <v>130</v>
      </c>
    </row>
    <row r="36" spans="5:5" x14ac:dyDescent="0.3">
      <c r="E36" s="8" t="s">
        <v>131</v>
      </c>
    </row>
    <row r="37" spans="5:5" x14ac:dyDescent="0.3">
      <c r="E37" s="8" t="s">
        <v>132</v>
      </c>
    </row>
    <row r="38" spans="5:5" x14ac:dyDescent="0.3">
      <c r="E38" s="8" t="s">
        <v>133</v>
      </c>
    </row>
    <row r="39" spans="5:5" x14ac:dyDescent="0.3">
      <c r="E39" s="8" t="s">
        <v>134</v>
      </c>
    </row>
    <row r="40" spans="5:5" x14ac:dyDescent="0.3">
      <c r="E40" s="8" t="s">
        <v>135</v>
      </c>
    </row>
    <row r="41" spans="5:5" x14ac:dyDescent="0.3">
      <c r="E41" s="8" t="s">
        <v>136</v>
      </c>
    </row>
    <row r="42" spans="5:5" x14ac:dyDescent="0.3">
      <c r="E42" s="8" t="s">
        <v>137</v>
      </c>
    </row>
    <row r="43" spans="5:5" x14ac:dyDescent="0.3">
      <c r="E43" s="8" t="s">
        <v>138</v>
      </c>
    </row>
    <row r="44" spans="5:5" x14ac:dyDescent="0.3">
      <c r="E44" s="8" t="s">
        <v>139</v>
      </c>
    </row>
  </sheetData>
  <mergeCells count="2">
    <mergeCell ref="G1:G2"/>
    <mergeCell ref="I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MAPA RIESGOS CORRUPCIÓN</vt:lpstr>
      <vt:lpstr>Hoja1</vt:lpstr>
      <vt:lpstr>Tabla de Valoracion</vt:lpstr>
      <vt:lpstr>EVALUACIÓN DEL RIESGO</vt:lpstr>
      <vt:lpstr>EVALUACIÓN DEL CONTROL</vt:lpstr>
      <vt:lpstr>TABLA DE PROBABILIDADES</vt:lpstr>
      <vt:lpstr>Mapa Inherente RC</vt:lpstr>
      <vt:lpstr>Mapa Residual RC</vt:lpstr>
      <vt:lpstr>Criterios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ASUS</cp:lastModifiedBy>
  <cp:lastPrinted>2018-11-26T22:05:36Z</cp:lastPrinted>
  <dcterms:created xsi:type="dcterms:W3CDTF">2013-05-09T21:35:12Z</dcterms:created>
  <dcterms:modified xsi:type="dcterms:W3CDTF">2023-08-02T05:50:28Z</dcterms:modified>
</cp:coreProperties>
</file>